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20" yWindow="135" windowWidth="15480" windowHeight="11580" tabRatio="793" activeTab="0"/>
  </bookViews>
  <sheets>
    <sheet name="Авто_Калькулятор" sheetId="1" r:id="rId1"/>
  </sheets>
  <definedNames>
    <definedName name="_xlfn.IFERROR" hidden="1">#NAME?</definedName>
    <definedName name="avto">#REF!</definedName>
    <definedName name="format">#REF!,#REF!,#REF!,#REF!,#REF!,#REF!</definedName>
    <definedName name="Z_4C1579FF_9512_4037_BEB2_F3CE00C3060A_.wvu.Cols" localSheetId="0" hidden="1">'Авто_Калькулятор'!#REF!</definedName>
    <definedName name="Z_4C1579FF_9512_4037_BEB2_F3CE00C3060A_.wvu.PrintArea" localSheetId="0" hidden="1">'Авто_Калькулятор'!$A$1:$N$111</definedName>
    <definedName name="ззз">#REF!</definedName>
    <definedName name="_xlnm.Print_Area" localSheetId="0">'Авто_Калькулятор'!$A$1:$N$111</definedName>
    <definedName name="фмещ">#REF!</definedName>
  </definedNames>
  <calcPr fullCalcOnLoad="1"/>
</workbook>
</file>

<file path=xl/sharedStrings.xml><?xml version="1.0" encoding="utf-8"?>
<sst xmlns="http://schemas.openxmlformats.org/spreadsheetml/2006/main" count="70" uniqueCount="60">
  <si>
    <t>Термін</t>
  </si>
  <si>
    <t>Ануїтет</t>
  </si>
  <si>
    <t>Кредитний продукт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</si>
  <si>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</si>
  <si>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</si>
  <si>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</si>
  <si>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</si>
  <si>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</si>
  <si>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</si>
  <si>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Вартість автомобіля, грн.</t>
  </si>
  <si>
    <t>Схема погашення</t>
  </si>
  <si>
    <t>Ануїтетна</t>
  </si>
  <si>
    <t>Аванс, грн.</t>
  </si>
  <si>
    <t>Чи достатня вартість авансового платежу?</t>
  </si>
  <si>
    <t>Страхування КАСКО, грн.</t>
  </si>
  <si>
    <t>Термін кредитування (міс)</t>
  </si>
  <si>
    <t>Відсоткова ставка річна (%)</t>
  </si>
  <si>
    <t>Так</t>
  </si>
  <si>
    <t>Ні</t>
  </si>
  <si>
    <t>Сума додаткового страхового платежу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</si>
  <si>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</si>
  <si>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</si>
  <si>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</si>
  <si>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</si>
  <si>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</si>
  <si>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</si>
  <si>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</si>
  <si>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</si>
  <si>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Комісія за розгляд заявки, грн.</t>
  </si>
  <si>
    <t>Реєстрація МРЕВ</t>
  </si>
  <si>
    <t>ВСЬОГО ВИТРАТ</t>
  </si>
  <si>
    <t>Комісія за видачу кредиту (%)</t>
  </si>
  <si>
    <t>Чи додати страхування НВ до суми кредиту?</t>
  </si>
  <si>
    <t>Страхування НВ (%)</t>
  </si>
  <si>
    <t>Чи додати страхування КАСКО до суми кредиту?</t>
  </si>
  <si>
    <t>Авансовий внесок за авто:</t>
  </si>
  <si>
    <t>Одноразова комісія банку:</t>
  </si>
  <si>
    <t>Комісія за розгляд заявки:</t>
  </si>
  <si>
    <t>КАСКО:</t>
  </si>
  <si>
    <t>Страхування НВ</t>
  </si>
  <si>
    <t>Цивілка:</t>
  </si>
  <si>
    <t>Нотаріальні послуги:</t>
  </si>
  <si>
    <t>Реєстрація автомобіля:</t>
  </si>
  <si>
    <t>Страхування КАСКО</t>
  </si>
  <si>
    <t xml:space="preserve"> 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</si>
  <si>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</si>
  <si>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</si>
  <si>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</si>
  <si>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</si>
  <si>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</si>
  <si>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</si>
  <si>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Відсутня</t>
  </si>
  <si>
    <t>Авансовий платіж</t>
  </si>
  <si>
    <t>Видача кредиту, комісія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</si>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</sst>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&quot; &quot;##0"/>
    <numFmt numFmtId="182" formatCode="#&quot; &quot;##0.0"/>
    <numFmt numFmtId="183" formatCode="_-* #,##0.00\ _ _-;\-* #,##0.00\ _ _-;_-* &quot;-&quot;??\ _ _-;_-@_-"/>
    <numFmt numFmtId="184" formatCode="0.00;[Red]0.00"/>
    <numFmt numFmtId="185" formatCode="dd\.mm\.yyyy;@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[$-422]d\ mmmm\ yyyy&quot; р.&quot;"/>
    <numFmt numFmtId="191" formatCode="mmmm\ yyyy"/>
    <numFmt numFmtId="192" formatCode="0.0%"/>
    <numFmt numFmtId="193" formatCode="0.000"/>
    <numFmt numFmtId="194" formatCode="#,##0.00&quot;₴&quot;"/>
    <numFmt numFmtId="195" formatCode="#,##0.000"/>
    <numFmt numFmtId="196" formatCode="#,##0.0000"/>
    <numFmt numFmtId="197" formatCode="#,##0.00_ ;\-#,##0.00\ 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8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4"/>
      <color indexed="17"/>
      <name val="Calibri"/>
      <family val="2"/>
    </font>
    <font>
      <b/>
      <u val="single"/>
      <sz val="18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Times New Roman"/>
      <family val="1"/>
    </font>
    <font>
      <sz val="7.5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36"/>
      <name val="Times New Roman"/>
      <family val="1"/>
    </font>
    <font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7.5"/>
      <color indexed="10"/>
      <name val="Arial"/>
      <family val="2"/>
    </font>
    <font>
      <b/>
      <sz val="14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name val="Segoe UI"/>
      <family val="2"/>
    </font>
    <font>
      <b/>
      <sz val="14"/>
      <color indexed="9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imes New Roman"/>
      <family val="1"/>
    </font>
    <font>
      <sz val="7.5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7" tint="-0.24997000396251678"/>
      <name val="Times New Roman"/>
      <family val="1"/>
    </font>
    <font>
      <sz val="10"/>
      <color theme="7" tint="-0.24997000396251678"/>
      <name val="Arial"/>
      <family val="2"/>
    </font>
    <font>
      <sz val="10"/>
      <color theme="6" tint="-0.4999699890613556"/>
      <name val="Arial"/>
      <family val="2"/>
    </font>
    <font>
      <sz val="11"/>
      <color theme="7" tint="-0.24997000396251678"/>
      <name val="Calibri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7.5"/>
      <color rgb="FFFF0000"/>
      <name val="Arial"/>
      <family val="2"/>
    </font>
    <font>
      <sz val="11"/>
      <color rgb="FF00B05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14"/>
      <color theme="6" tint="-0.4999699890613556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rgb="FF407BB0"/>
        <bgColor indexed="64"/>
      </pattern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slantDashDot">
        <color theme="6" tint="-0.4999699890613556"/>
      </left>
      <right style="medium"/>
      <top style="thin"/>
      <bottom style="thin"/>
    </border>
    <border>
      <left style="slantDashDot">
        <color theme="6" tint="-0.24997000396251678"/>
      </left>
      <right style="slantDashDot">
        <color theme="6" tint="-0.24997000396251678"/>
      </right>
      <top style="slantDashDot">
        <color theme="6" tint="-0.24997000396251678"/>
      </top>
      <bottom style="slantDashDot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slantDashDot">
        <color theme="6" tint="-0.24997000396251678"/>
      </bottom>
    </border>
    <border>
      <left>
        <color indexed="63"/>
      </left>
      <right style="slantDashDot">
        <color theme="6" tint="-0.2499700039625167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slantDashDot">
        <color theme="6" tint="-0.24997000396251678"/>
      </left>
      <right>
        <color indexed="63"/>
      </right>
      <top style="slantDashDot">
        <color theme="6" tint="-0.24997000396251678"/>
      </top>
      <bottom>
        <color indexed="63"/>
      </bottom>
    </border>
    <border>
      <left style="slantDashDot">
        <color theme="6" tint="-0.24997000396251678"/>
      </left>
      <right style="slantDashDot">
        <color theme="6" tint="-0.24997000396251678"/>
      </right>
      <top style="slantDashDot">
        <color theme="6" tint="-0.24997000396251678"/>
      </top>
      <bottom>
        <color indexed="63"/>
      </bottom>
    </border>
    <border>
      <left style="slantDashDot">
        <color theme="6" tint="-0.24997000396251678"/>
      </left>
      <right>
        <color indexed="63"/>
      </right>
      <top style="slantDashDot">
        <color theme="6" tint="-0.24997000396251678"/>
      </top>
      <bottom style="slantDashDot">
        <color theme="6" tint="-0.24997000396251678"/>
      </bottom>
    </border>
    <border>
      <left/>
      <right style="thin"/>
      <top style="thin"/>
      <bottom style="thin"/>
    </border>
    <border>
      <left>
        <color indexed="63"/>
      </left>
      <right style="dashed">
        <color theme="7" tint="-0.24997000396251678"/>
      </right>
      <top>
        <color indexed="63"/>
      </top>
      <bottom>
        <color indexed="63"/>
      </bottom>
    </border>
    <border>
      <left style="dashed">
        <color theme="7" tint="-0.24997000396251678"/>
      </left>
      <right style="dashed">
        <color theme="7" tint="-0.24997000396251678"/>
      </right>
      <top>
        <color indexed="63"/>
      </top>
      <bottom style="dashed">
        <color theme="7" tint="-0.24997000396251678"/>
      </bottom>
    </border>
    <border>
      <left>
        <color indexed="63"/>
      </left>
      <right style="dashed">
        <color theme="7" tint="-0.24997000396251678"/>
      </right>
      <top style="dashed">
        <color theme="7" tint="-0.24997000396251678"/>
      </top>
      <bottom style="dashed">
        <color theme="7" tint="-0.24997000396251678"/>
      </bottom>
    </border>
    <border>
      <left style="dashed">
        <color theme="7" tint="-0.24997000396251678"/>
      </left>
      <right style="dashed">
        <color theme="7" tint="-0.24997000396251678"/>
      </right>
      <top style="dashed">
        <color theme="7" tint="-0.24997000396251678"/>
      </top>
      <bottom style="dashed">
        <color theme="7" tint="-0.24997000396251678"/>
      </bottom>
    </border>
    <border>
      <left>
        <color indexed="63"/>
      </left>
      <right style="dashed">
        <color theme="7" tint="-0.24997000396251678"/>
      </right>
      <top style="dashed">
        <color theme="7" tint="-0.24997000396251678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>
        <color theme="7" tint="-0.24997000396251678"/>
      </left>
      <right style="dashed">
        <color theme="7" tint="-0.24997000396251678"/>
      </right>
      <top style="thin"/>
      <bottom style="thin"/>
    </border>
    <border>
      <left/>
      <right style="dashDotDot">
        <color theme="6" tint="-0.24997000396251678"/>
      </right>
      <top style="thin"/>
      <bottom style="thin"/>
    </border>
    <border>
      <left style="slantDashDot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 style="dashDotDot">
        <color theme="6" tint="-0.24997000396251678"/>
      </left>
      <right>
        <color indexed="63"/>
      </right>
      <top>
        <color indexed="63"/>
      </top>
      <bottom style="dashDotDot">
        <color theme="6" tint="-0.24997000396251678"/>
      </bottom>
    </border>
    <border>
      <left/>
      <right/>
      <top>
        <color indexed="63"/>
      </top>
      <bottom style="dashDotDot">
        <color theme="6" tint="-0.24997000396251678"/>
      </bottom>
    </border>
    <border>
      <left style="thin"/>
      <right style="thin"/>
      <top style="thin"/>
      <bottom/>
    </border>
    <border>
      <left style="dashDotDot">
        <color theme="6" tint="-0.24997000396251678"/>
      </left>
      <right>
        <color indexed="63"/>
      </right>
      <top style="dashDotDot">
        <color theme="6" tint="-0.24997000396251678"/>
      </top>
      <bottom style="dashDotDot">
        <color theme="6" tint="-0.24997000396251678"/>
      </bottom>
    </border>
    <border>
      <left/>
      <right/>
      <top style="dashDotDot">
        <color theme="6" tint="-0.24997000396251678"/>
      </top>
      <bottom style="dashDotDot">
        <color theme="6" tint="-0.24997000396251678"/>
      </bottom>
    </border>
    <border>
      <left>
        <color indexed="63"/>
      </left>
      <right style="dashed">
        <color theme="7" tint="-0.24997000396251678"/>
      </right>
      <top>
        <color indexed="63"/>
      </top>
      <bottom style="dashed">
        <color theme="7" tint="-0.24997000396251678"/>
      </bottom>
    </border>
    <border>
      <left style="slantDashDot">
        <color theme="6" tint="-0.24997000396251678"/>
      </left>
      <right style="slantDashDot">
        <color theme="6" tint="-0.24997000396251678"/>
      </right>
      <top style="dashDotDot">
        <color theme="6" tint="-0.24997000396251678"/>
      </top>
      <bottom>
        <color indexed="63"/>
      </bottom>
    </border>
    <border>
      <left style="dashDotDot">
        <color theme="6" tint="-0.24997000396251678"/>
      </left>
      <right>
        <color indexed="63"/>
      </right>
      <top style="dashDotDot">
        <color theme="6" tint="-0.24997000396251678"/>
      </top>
      <bottom>
        <color indexed="63"/>
      </bottom>
    </border>
    <border>
      <left/>
      <right/>
      <top style="dashDotDot">
        <color theme="6" tint="-0.24997000396251678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9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4" fillId="0" borderId="5" applyNumberFormat="0" applyFill="0" applyAlignment="0" applyProtection="0"/>
    <xf numFmtId="0" fontId="75" fillId="28" borderId="6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31" borderId="0" applyNumberFormat="0" applyBorder="0" applyAlignment="0" applyProtection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3">
    <xf numFmtId="0" fontId="0" fillId="0" borderId="0" xfId="0" applyFont="1" applyAlignment="1">
      <alignment/>
    </xf>
    <xf numFmtId="0" fontId="3" fillId="33" borderId="10" xfId="79" applyFont="1" applyFill="1" applyBorder="1" applyProtection="1">
      <alignment/>
      <protection/>
    </xf>
    <xf numFmtId="0" fontId="2" fillId="33" borderId="11" xfId="79" applyFill="1" applyBorder="1" applyProtection="1">
      <alignment/>
      <protection/>
    </xf>
    <xf numFmtId="0" fontId="2" fillId="33" borderId="11" xfId="79" applyFont="1" applyFill="1" applyBorder="1" applyProtection="1">
      <alignment/>
      <protection/>
    </xf>
    <xf numFmtId="0" fontId="20" fillId="33" borderId="11" xfId="79" applyFont="1" applyFill="1" applyBorder="1" applyProtection="1">
      <alignment/>
      <protection/>
    </xf>
    <xf numFmtId="1" fontId="4" fillId="33" borderId="11" xfId="79" applyNumberFormat="1" applyFont="1" applyFill="1" applyBorder="1" applyAlignment="1" applyProtection="1">
      <alignment horizontal="center" vertical="top" wrapText="1"/>
      <protection/>
    </xf>
    <xf numFmtId="0" fontId="2" fillId="33" borderId="12" xfId="79" applyFill="1" applyBorder="1" applyProtection="1">
      <alignment/>
      <protection/>
    </xf>
    <xf numFmtId="0" fontId="2" fillId="33" borderId="0" xfId="79" applyFill="1" applyProtection="1">
      <alignment/>
      <protection/>
    </xf>
    <xf numFmtId="0" fontId="2" fillId="0" borderId="0" xfId="79" applyProtection="1">
      <alignment/>
      <protection/>
    </xf>
    <xf numFmtId="0" fontId="3" fillId="33" borderId="13" xfId="79" applyFont="1" applyFill="1" applyBorder="1" applyProtection="1">
      <alignment/>
      <protection/>
    </xf>
    <xf numFmtId="0" fontId="20" fillId="33" borderId="0" xfId="79" applyFont="1" applyFill="1" applyBorder="1" applyProtection="1">
      <alignment/>
      <protection/>
    </xf>
    <xf numFmtId="0" fontId="2" fillId="33" borderId="0" xfId="79" applyFill="1" applyBorder="1" applyProtection="1">
      <alignment/>
      <protection/>
    </xf>
    <xf numFmtId="0" fontId="2" fillId="33" borderId="14" xfId="79" applyFill="1" applyBorder="1" applyProtection="1">
      <alignment/>
      <protection/>
    </xf>
    <xf numFmtId="0" fontId="2" fillId="33" borderId="0" xfId="79" applyFont="1" applyFill="1" applyBorder="1" applyProtection="1">
      <alignment/>
      <protection/>
    </xf>
    <xf numFmtId="1" fontId="4" fillId="33" borderId="0" xfId="79" applyNumberFormat="1" applyFont="1" applyFill="1" applyBorder="1" applyAlignment="1" applyProtection="1">
      <alignment horizontal="center" vertical="top" wrapText="1"/>
      <protection/>
    </xf>
    <xf numFmtId="181" fontId="8" fillId="33" borderId="15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Border="1" applyProtection="1">
      <alignment/>
      <protection/>
    </xf>
    <xf numFmtId="0" fontId="8" fillId="33" borderId="0" xfId="49" applyFont="1" applyFill="1" applyBorder="1" applyAlignment="1" applyProtection="1">
      <alignment horizontal="left" vertical="center"/>
      <protection/>
    </xf>
    <xf numFmtId="0" fontId="12" fillId="33" borderId="0" xfId="49" applyFont="1" applyFill="1" applyBorder="1" applyProtection="1">
      <alignment/>
      <protection/>
    </xf>
    <xf numFmtId="1" fontId="13" fillId="33" borderId="0" xfId="79" applyNumberFormat="1" applyFont="1" applyFill="1" applyBorder="1" applyAlignment="1" applyProtection="1">
      <alignment horizontal="center" vertical="top" wrapText="1"/>
      <protection/>
    </xf>
    <xf numFmtId="0" fontId="22" fillId="33" borderId="13" xfId="79" applyFont="1" applyFill="1" applyBorder="1" applyAlignment="1" applyProtection="1">
      <alignment horizontal="center"/>
      <protection/>
    </xf>
    <xf numFmtId="0" fontId="22" fillId="33" borderId="0" xfId="79" applyFont="1" applyFill="1" applyBorder="1" applyAlignment="1" applyProtection="1">
      <alignment horizontal="center"/>
      <protection/>
    </xf>
    <xf numFmtId="0" fontId="2" fillId="33" borderId="16" xfId="79" applyFill="1" applyBorder="1" applyProtection="1">
      <alignment/>
      <protection/>
    </xf>
    <xf numFmtId="0" fontId="2" fillId="0" borderId="0" xfId="79" applyFill="1" applyProtection="1">
      <alignment/>
      <protection/>
    </xf>
    <xf numFmtId="0" fontId="12" fillId="33" borderId="13" xfId="49" applyFont="1" applyFill="1" applyBorder="1" applyProtection="1">
      <alignment/>
      <protection/>
    </xf>
    <xf numFmtId="0" fontId="12" fillId="33" borderId="13" xfId="79" applyFont="1" applyFill="1" applyBorder="1" applyProtection="1">
      <alignment/>
      <protection/>
    </xf>
    <xf numFmtId="0" fontId="12" fillId="33" borderId="0" xfId="79" applyFont="1" applyFill="1" applyBorder="1" applyProtection="1">
      <alignment/>
      <protection/>
    </xf>
    <xf numFmtId="0" fontId="14" fillId="33" borderId="0" xfId="49" applyFont="1" applyFill="1" applyBorder="1" applyAlignment="1" applyProtection="1">
      <alignment/>
      <protection/>
    </xf>
    <xf numFmtId="182" fontId="14" fillId="33" borderId="17" xfId="79" applyNumberFormat="1" applyFont="1" applyFill="1" applyBorder="1" applyAlignment="1" applyProtection="1">
      <alignment horizontal="right" vertical="center"/>
      <protection/>
    </xf>
    <xf numFmtId="4" fontId="14" fillId="33" borderId="17" xfId="79" applyNumberFormat="1" applyFont="1" applyFill="1" applyBorder="1" applyAlignment="1" applyProtection="1">
      <alignment horizontal="right" vertical="center"/>
      <protection/>
    </xf>
    <xf numFmtId="0" fontId="5" fillId="33" borderId="0" xfId="49" applyFill="1" applyBorder="1" applyProtection="1">
      <alignment/>
      <protection/>
    </xf>
    <xf numFmtId="0" fontId="16" fillId="33" borderId="0" xfId="79" applyFont="1" applyFill="1" applyProtection="1">
      <alignment/>
      <protection/>
    </xf>
    <xf numFmtId="0" fontId="16" fillId="33" borderId="0" xfId="79" applyFont="1" applyFill="1" applyBorder="1" applyProtection="1">
      <alignment/>
      <protection/>
    </xf>
    <xf numFmtId="0" fontId="16" fillId="33" borderId="14" xfId="79" applyFont="1" applyFill="1" applyBorder="1" applyProtection="1">
      <alignment/>
      <protection/>
    </xf>
    <xf numFmtId="0" fontId="16" fillId="0" borderId="0" xfId="79" applyFont="1" applyProtection="1">
      <alignment/>
      <protection/>
    </xf>
    <xf numFmtId="182" fontId="14" fillId="33" borderId="0" xfId="79" applyNumberFormat="1" applyFont="1" applyFill="1" applyBorder="1" applyAlignment="1" applyProtection="1">
      <alignment horizontal="right" vertical="center"/>
      <protection/>
    </xf>
    <xf numFmtId="4" fontId="14" fillId="33" borderId="0" xfId="79" applyNumberFormat="1" applyFont="1" applyFill="1" applyBorder="1" applyAlignment="1" applyProtection="1">
      <alignment horizontal="right" vertical="center"/>
      <protection/>
    </xf>
    <xf numFmtId="0" fontId="5" fillId="33" borderId="0" xfId="49" applyFont="1" applyFill="1" applyBorder="1" applyProtection="1">
      <alignment/>
      <protection/>
    </xf>
    <xf numFmtId="0" fontId="2" fillId="33" borderId="18" xfId="79" applyFont="1" applyFill="1" applyBorder="1" applyProtection="1">
      <alignment/>
      <protection/>
    </xf>
    <xf numFmtId="0" fontId="2" fillId="33" borderId="18" xfId="79" applyFill="1" applyBorder="1" applyProtection="1">
      <alignment/>
      <protection/>
    </xf>
    <xf numFmtId="0" fontId="2" fillId="33" borderId="19" xfId="79" applyFill="1" applyBorder="1" applyProtection="1">
      <alignment/>
      <protection/>
    </xf>
    <xf numFmtId="0" fontId="3" fillId="0" borderId="0" xfId="79" applyFont="1" applyFill="1" applyProtection="1">
      <alignment/>
      <protection/>
    </xf>
    <xf numFmtId="182" fontId="14" fillId="0" borderId="0" xfId="79" applyNumberFormat="1" applyFont="1" applyFill="1" applyBorder="1" applyAlignment="1" applyProtection="1">
      <alignment horizontal="right" vertical="center"/>
      <protection/>
    </xf>
    <xf numFmtId="4" fontId="14" fillId="0" borderId="0" xfId="79" applyNumberFormat="1" applyFont="1" applyFill="1" applyBorder="1" applyAlignment="1" applyProtection="1">
      <alignment horizontal="right" vertical="center"/>
      <protection/>
    </xf>
    <xf numFmtId="0" fontId="5" fillId="33" borderId="0" xfId="49" applyFont="1" applyFill="1" applyProtection="1">
      <alignment/>
      <protection/>
    </xf>
    <xf numFmtId="0" fontId="2" fillId="33" borderId="0" xfId="79" applyFont="1" applyFill="1" applyProtection="1">
      <alignment/>
      <protection/>
    </xf>
    <xf numFmtId="0" fontId="5" fillId="33" borderId="0" xfId="49" applyFill="1" applyProtection="1">
      <alignment/>
      <protection/>
    </xf>
    <xf numFmtId="0" fontId="5" fillId="0" borderId="0" xfId="49" applyProtection="1">
      <alignment/>
      <protection/>
    </xf>
    <xf numFmtId="0" fontId="5" fillId="0" borderId="0" xfId="49" applyFill="1" applyProtection="1">
      <alignment/>
      <protection/>
    </xf>
    <xf numFmtId="0" fontId="11" fillId="0" borderId="0" xfId="79" applyFont="1" applyAlignment="1" applyProtection="1">
      <alignment horizontal="center"/>
      <protection/>
    </xf>
    <xf numFmtId="0" fontId="18" fillId="33" borderId="0" xfId="79" applyFont="1" applyFill="1" applyProtection="1">
      <alignment/>
      <protection/>
    </xf>
    <xf numFmtId="182" fontId="2" fillId="33" borderId="0" xfId="79" applyNumberFormat="1" applyFill="1" applyProtection="1">
      <alignment/>
      <protection/>
    </xf>
    <xf numFmtId="0" fontId="3" fillId="0" borderId="20" xfId="79" applyFont="1" applyFill="1" applyBorder="1" applyProtection="1">
      <alignment/>
      <protection/>
    </xf>
    <xf numFmtId="0" fontId="17" fillId="33" borderId="13" xfId="79" applyFont="1" applyFill="1" applyBorder="1" applyProtection="1">
      <alignment/>
      <protection/>
    </xf>
    <xf numFmtId="0" fontId="5" fillId="33" borderId="18" xfId="49" applyFont="1" applyFill="1" applyBorder="1" applyProtection="1">
      <alignment/>
      <protection/>
    </xf>
    <xf numFmtId="0" fontId="2" fillId="34" borderId="0" xfId="79" applyFill="1" applyBorder="1" applyProtection="1">
      <alignment/>
      <protection/>
    </xf>
    <xf numFmtId="0" fontId="85" fillId="34" borderId="0" xfId="79" applyFont="1" applyFill="1" applyBorder="1" applyAlignment="1" applyProtection="1">
      <alignment horizontal="center"/>
      <protection hidden="1"/>
    </xf>
    <xf numFmtId="0" fontId="18" fillId="34" borderId="0" xfId="79" applyFont="1" applyFill="1" applyProtection="1">
      <alignment/>
      <protection/>
    </xf>
    <xf numFmtId="0" fontId="5" fillId="34" borderId="0" xfId="49" applyFill="1" applyProtection="1">
      <alignment/>
      <protection/>
    </xf>
    <xf numFmtId="0" fontId="2" fillId="34" borderId="0" xfId="79" applyFill="1" applyProtection="1">
      <alignment/>
      <protection/>
    </xf>
    <xf numFmtId="0" fontId="86" fillId="0" borderId="0" xfId="0" applyFont="1" applyBorder="1" applyAlignment="1">
      <alignment horizontal="center" vertical="center" wrapText="1"/>
    </xf>
    <xf numFmtId="191" fontId="83" fillId="0" borderId="16" xfId="0" applyNumberFormat="1" applyFont="1" applyBorder="1" applyAlignment="1" applyProtection="1">
      <alignment wrapText="1"/>
      <protection hidden="1"/>
    </xf>
    <xf numFmtId="0" fontId="2" fillId="33" borderId="21" xfId="79" applyFill="1" applyBorder="1" applyProtection="1">
      <alignment/>
      <protection/>
    </xf>
    <xf numFmtId="0" fontId="87" fillId="33" borderId="0" xfId="79" applyFont="1" applyFill="1" applyProtection="1">
      <alignment/>
      <protection/>
    </xf>
    <xf numFmtId="4" fontId="87" fillId="33" borderId="0" xfId="79" applyNumberFormat="1" applyFont="1" applyFill="1" applyProtection="1">
      <alignment/>
      <protection/>
    </xf>
    <xf numFmtId="0" fontId="88" fillId="33" borderId="0" xfId="79" applyFont="1" applyFill="1" applyBorder="1" applyProtection="1">
      <alignment/>
      <protection hidden="1"/>
    </xf>
    <xf numFmtId="4" fontId="2" fillId="33" borderId="0" xfId="79" applyNumberFormat="1" applyFill="1" applyProtection="1">
      <alignment/>
      <protection/>
    </xf>
    <xf numFmtId="4" fontId="2" fillId="34" borderId="0" xfId="79" applyNumberFormat="1" applyFill="1" applyBorder="1" applyProtection="1">
      <alignment/>
      <protection/>
    </xf>
    <xf numFmtId="4" fontId="5" fillId="34" borderId="0" xfId="49" applyNumberFormat="1" applyFill="1" applyBorder="1" applyProtection="1">
      <alignment/>
      <protection/>
    </xf>
    <xf numFmtId="0" fontId="5" fillId="34" borderId="0" xfId="49" applyFill="1" applyBorder="1" applyProtection="1">
      <alignment/>
      <protection/>
    </xf>
    <xf numFmtId="182" fontId="14" fillId="34" borderId="0" xfId="79" applyNumberFormat="1" applyFont="1" applyFill="1" applyBorder="1" applyAlignment="1" applyProtection="1">
      <alignment horizontal="right" vertical="center"/>
      <protection/>
    </xf>
    <xf numFmtId="4" fontId="14" fillId="34" borderId="0" xfId="79" applyNumberFormat="1" applyFont="1" applyFill="1" applyBorder="1" applyAlignment="1" applyProtection="1">
      <alignment horizontal="right" vertical="center"/>
      <protection/>
    </xf>
    <xf numFmtId="4" fontId="89" fillId="34" borderId="0" xfId="79" applyNumberFormat="1" applyFont="1" applyFill="1" applyBorder="1" applyAlignment="1" applyProtection="1">
      <alignment vertical="center" wrapText="1"/>
      <protection/>
    </xf>
    <xf numFmtId="0" fontId="9" fillId="35" borderId="22" xfId="79" applyFont="1" applyFill="1" applyBorder="1" applyAlignment="1" applyProtection="1">
      <alignment horizontal="center" vertical="center"/>
      <protection hidden="1" locked="0"/>
    </xf>
    <xf numFmtId="4" fontId="90" fillId="34" borderId="0" xfId="79" applyNumberFormat="1" applyFont="1" applyFill="1" applyBorder="1" applyAlignment="1" applyProtection="1">
      <alignment vertical="center" wrapText="1"/>
      <protection/>
    </xf>
    <xf numFmtId="4" fontId="2" fillId="34" borderId="0" xfId="79" applyNumberFormat="1" applyFill="1" applyBorder="1" applyProtection="1">
      <alignment/>
      <protection hidden="1"/>
    </xf>
    <xf numFmtId="194" fontId="2" fillId="34" borderId="0" xfId="79" applyNumberFormat="1" applyFill="1" applyBorder="1" applyProtection="1">
      <alignment/>
      <protection hidden="1"/>
    </xf>
    <xf numFmtId="4" fontId="90" fillId="34" borderId="0" xfId="79" applyNumberFormat="1" applyFont="1" applyFill="1" applyBorder="1" applyAlignment="1" applyProtection="1">
      <alignment vertical="center" wrapText="1"/>
      <protection hidden="1"/>
    </xf>
    <xf numFmtId="194" fontId="90" fillId="34" borderId="0" xfId="79" applyNumberFormat="1" applyFont="1" applyFill="1" applyBorder="1" applyAlignment="1" applyProtection="1">
      <alignment vertical="center" wrapText="1"/>
      <protection hidden="1"/>
    </xf>
    <xf numFmtId="0" fontId="2" fillId="34" borderId="0" xfId="79" applyFill="1" applyBorder="1" applyProtection="1">
      <alignment/>
      <protection hidden="1"/>
    </xf>
    <xf numFmtId="4" fontId="89" fillId="34" borderId="0" xfId="79" applyNumberFormat="1" applyFont="1" applyFill="1" applyBorder="1" applyAlignment="1" applyProtection="1">
      <alignment vertical="center" wrapText="1"/>
      <protection hidden="1"/>
    </xf>
    <xf numFmtId="194" fontId="89" fillId="34" borderId="0" xfId="79" applyNumberFormat="1" applyFont="1" applyFill="1" applyBorder="1" applyAlignment="1" applyProtection="1">
      <alignment vertical="center" wrapText="1"/>
      <protection hidden="1"/>
    </xf>
    <xf numFmtId="194" fontId="2" fillId="34" borderId="0" xfId="79" applyNumberFormat="1" applyFill="1" applyBorder="1" applyProtection="1">
      <alignment/>
      <protection/>
    </xf>
    <xf numFmtId="0" fontId="2" fillId="0" borderId="0" xfId="79" applyProtection="1">
      <alignment/>
      <protection hidden="1"/>
    </xf>
    <xf numFmtId="194" fontId="2" fillId="0" borderId="0" xfId="79" applyNumberFormat="1" applyProtection="1">
      <alignment/>
      <protection/>
    </xf>
    <xf numFmtId="166" fontId="28" fillId="35" borderId="23" xfId="79" applyNumberFormat="1" applyFont="1" applyFill="1" applyBorder="1" applyAlignment="1" applyProtection="1">
      <alignment horizontal="center" vertical="center"/>
      <protection hidden="1"/>
    </xf>
    <xf numFmtId="10" fontId="9" fillId="36" borderId="16" xfId="79" applyNumberFormat="1" applyFont="1" applyFill="1" applyBorder="1" applyAlignment="1" applyProtection="1">
      <alignment horizontal="center" vertical="center"/>
      <protection hidden="1"/>
    </xf>
    <xf numFmtId="10" fontId="9" fillId="36" borderId="24" xfId="79" applyNumberFormat="1" applyFont="1" applyFill="1" applyBorder="1" applyAlignment="1" applyProtection="1">
      <alignment horizontal="center" vertical="center"/>
      <protection hidden="1" locked="0"/>
    </xf>
    <xf numFmtId="0" fontId="9" fillId="35" borderId="16" xfId="79" applyFont="1" applyFill="1" applyBorder="1" applyAlignment="1" applyProtection="1">
      <alignment horizontal="center" vertical="center"/>
      <protection hidden="1" locked="0"/>
    </xf>
    <xf numFmtId="0" fontId="20" fillId="33" borderId="0" xfId="79" applyFont="1" applyFill="1" applyBorder="1" applyProtection="1">
      <alignment/>
      <protection hidden="1"/>
    </xf>
    <xf numFmtId="4" fontId="9" fillId="36" borderId="16" xfId="79" applyNumberFormat="1" applyFont="1" applyFill="1" applyBorder="1" applyAlignment="1" applyProtection="1">
      <alignment horizontal="center" vertical="center"/>
      <protection hidden="1"/>
    </xf>
    <xf numFmtId="0" fontId="23" fillId="36" borderId="16" xfId="79" applyFont="1" applyFill="1" applyBorder="1" applyAlignment="1" applyProtection="1">
      <alignment horizontal="center" vertical="center" wrapText="1"/>
      <protection hidden="1"/>
    </xf>
    <xf numFmtId="166" fontId="9" fillId="35" borderId="16" xfId="79" applyNumberFormat="1" applyFont="1" applyFill="1" applyBorder="1" applyAlignment="1" applyProtection="1">
      <alignment horizontal="center" vertical="center"/>
      <protection hidden="1"/>
    </xf>
    <xf numFmtId="164" fontId="9" fillId="35" borderId="16" xfId="79" applyNumberFormat="1" applyFont="1" applyFill="1" applyBorder="1" applyAlignment="1" applyProtection="1">
      <alignment horizontal="center" vertical="center"/>
      <protection locked="0"/>
    </xf>
    <xf numFmtId="0" fontId="14" fillId="35" borderId="16" xfId="79" applyNumberFormat="1" applyFont="1" applyFill="1" applyBorder="1" applyAlignment="1" applyProtection="1">
      <alignment horizontal="center" vertical="center" wrapText="1"/>
      <protection locked="0"/>
    </xf>
    <xf numFmtId="0" fontId="9" fillId="35" borderId="25" xfId="79" applyFont="1" applyFill="1" applyBorder="1" applyAlignment="1" applyProtection="1">
      <alignment horizontal="center" vertical="center"/>
      <protection hidden="1" locked="0"/>
    </xf>
    <xf numFmtId="0" fontId="2" fillId="33" borderId="26" xfId="79" applyFill="1" applyBorder="1" applyProtection="1">
      <alignment/>
      <protection/>
    </xf>
    <xf numFmtId="2" fontId="91" fillId="33" borderId="0" xfId="49" applyNumberFormat="1" applyFont="1" applyFill="1" applyBorder="1" applyAlignment="1">
      <alignment horizontal="center" vertical="center" wrapText="1"/>
      <protection/>
    </xf>
    <xf numFmtId="0" fontId="92" fillId="33" borderId="0" xfId="79" applyFont="1" applyFill="1" applyBorder="1" applyProtection="1">
      <alignment/>
      <protection/>
    </xf>
    <xf numFmtId="0" fontId="93" fillId="33" borderId="0" xfId="79" applyFont="1" applyFill="1" applyProtection="1">
      <alignment/>
      <protection/>
    </xf>
    <xf numFmtId="2" fontId="94" fillId="0" borderId="0" xfId="0" applyNumberFormat="1" applyFont="1" applyFill="1" applyBorder="1" applyAlignment="1">
      <alignment horizontal="center" vertical="center" wrapText="1"/>
    </xf>
    <xf numFmtId="9" fontId="92" fillId="33" borderId="0" xfId="79" applyNumberFormat="1" applyFont="1" applyFill="1" applyBorder="1" applyProtection="1">
      <alignment/>
      <protection/>
    </xf>
    <xf numFmtId="2" fontId="91" fillId="0" borderId="0" xfId="0" applyNumberFormat="1" applyFont="1" applyFill="1" applyBorder="1" applyAlignment="1">
      <alignment horizontal="center" vertical="center" wrapText="1"/>
    </xf>
    <xf numFmtId="0" fontId="83" fillId="34" borderId="27" xfId="0" applyFont="1" applyFill="1" applyBorder="1" applyAlignment="1">
      <alignment vertical="center" wrapText="1"/>
    </xf>
    <xf numFmtId="191" fontId="83" fillId="34" borderId="27" xfId="0" applyNumberFormat="1" applyFont="1" applyFill="1" applyBorder="1" applyAlignment="1" applyProtection="1">
      <alignment wrapText="1"/>
      <protection hidden="1"/>
    </xf>
    <xf numFmtId="2" fontId="21" fillId="33" borderId="0" xfId="49" applyNumberFormat="1" applyFont="1" applyFill="1" applyBorder="1" applyAlignment="1">
      <alignment horizontal="center" vertical="center" wrapText="1"/>
      <protection/>
    </xf>
    <xf numFmtId="2" fontId="95" fillId="34" borderId="0" xfId="49" applyNumberFormat="1" applyFont="1" applyFill="1" applyBorder="1" applyAlignment="1">
      <alignment horizontal="center" vertical="center" wrapText="1"/>
      <protection/>
    </xf>
    <xf numFmtId="180" fontId="2" fillId="33" borderId="0" xfId="79" applyNumberFormat="1" applyFill="1" applyBorder="1" applyProtection="1">
      <alignment/>
      <protection/>
    </xf>
    <xf numFmtId="0" fontId="93" fillId="33" borderId="0" xfId="79" applyFont="1" applyFill="1" applyBorder="1" applyAlignment="1" applyProtection="1">
      <alignment horizontal="center"/>
      <protection/>
    </xf>
    <xf numFmtId="0" fontId="2" fillId="33" borderId="0" xfId="79" applyFill="1" applyBorder="1" applyAlignment="1" applyProtection="1">
      <alignment horizontal="center" vertical="center"/>
      <protection/>
    </xf>
    <xf numFmtId="4" fontId="2" fillId="33" borderId="24" xfId="79" applyNumberFormat="1" applyFill="1" applyBorder="1" applyProtection="1">
      <alignment/>
      <protection/>
    </xf>
    <xf numFmtId="0" fontId="2" fillId="33" borderId="15" xfId="79" applyFill="1" applyBorder="1" applyProtection="1">
      <alignment/>
      <protection/>
    </xf>
    <xf numFmtId="4" fontId="2" fillId="33" borderId="22" xfId="79" applyNumberFormat="1" applyFill="1" applyBorder="1" applyProtection="1">
      <alignment/>
      <protection/>
    </xf>
    <xf numFmtId="0" fontId="29" fillId="33" borderId="28" xfId="79" applyFont="1" applyFill="1" applyBorder="1" applyProtection="1">
      <alignment/>
      <protection/>
    </xf>
    <xf numFmtId="0" fontId="2" fillId="33" borderId="29" xfId="79" applyFill="1" applyBorder="1" applyProtection="1">
      <alignment/>
      <protection/>
    </xf>
    <xf numFmtId="0" fontId="3" fillId="33" borderId="28" xfId="79" applyFont="1" applyFill="1" applyBorder="1" applyProtection="1">
      <alignment/>
      <protection/>
    </xf>
    <xf numFmtId="0" fontId="92" fillId="33" borderId="0" xfId="79" applyFont="1" applyFill="1" applyProtection="1">
      <alignment/>
      <protection/>
    </xf>
    <xf numFmtId="0" fontId="2" fillId="33" borderId="30" xfId="79" applyFill="1" applyBorder="1" applyProtection="1">
      <alignment/>
      <protection/>
    </xf>
    <xf numFmtId="14" fontId="2" fillId="33" borderId="28" xfId="79" applyNumberFormat="1" applyFill="1" applyBorder="1" applyProtection="1">
      <alignment/>
      <protection/>
    </xf>
    <xf numFmtId="0" fontId="2" fillId="33" borderId="31" xfId="79" applyFill="1" applyBorder="1" applyProtection="1">
      <alignment/>
      <protection/>
    </xf>
    <xf numFmtId="4" fontId="92" fillId="33" borderId="23" xfId="79" applyNumberFormat="1" applyFont="1" applyFill="1" applyBorder="1" applyProtection="1">
      <alignment/>
      <protection/>
    </xf>
    <xf numFmtId="0" fontId="2" fillId="33" borderId="32" xfId="79" applyFill="1" applyBorder="1" applyProtection="1">
      <alignment/>
      <protection/>
    </xf>
    <xf numFmtId="0" fontId="2" fillId="33" borderId="33" xfId="79" applyFill="1" applyBorder="1" applyProtection="1">
      <alignment/>
      <protection/>
    </xf>
    <xf numFmtId="0" fontId="2" fillId="33" borderId="34" xfId="79" applyFill="1" applyBorder="1" applyProtection="1">
      <alignment/>
      <protection/>
    </xf>
    <xf numFmtId="0" fontId="2" fillId="33" borderId="28" xfId="79" applyFill="1" applyBorder="1" applyProtection="1">
      <alignment/>
      <protection/>
    </xf>
    <xf numFmtId="0" fontId="18" fillId="33" borderId="23" xfId="79" applyFont="1" applyFill="1" applyBorder="1" applyProtection="1">
      <alignment/>
      <protection/>
    </xf>
    <xf numFmtId="3" fontId="2" fillId="33" borderId="23" xfId="79" applyNumberFormat="1" applyFill="1" applyBorder="1" applyProtection="1">
      <alignment/>
      <protection/>
    </xf>
    <xf numFmtId="182" fontId="92" fillId="33" borderId="0" xfId="79" applyNumberFormat="1" applyFont="1" applyFill="1" applyProtection="1">
      <alignment/>
      <protection/>
    </xf>
    <xf numFmtId="182" fontId="2" fillId="33" borderId="0" xfId="79" applyNumberFormat="1" applyFill="1" applyBorder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182" fontId="92" fillId="33" borderId="0" xfId="79" applyNumberFormat="1" applyFont="1" applyFill="1" applyBorder="1" applyProtection="1">
      <alignment/>
      <protection/>
    </xf>
    <xf numFmtId="191" fontId="83" fillId="0" borderId="35" xfId="0" applyNumberFormat="1" applyFont="1" applyBorder="1" applyAlignment="1" applyProtection="1">
      <alignment wrapText="1"/>
      <protection hidden="1"/>
    </xf>
    <xf numFmtId="0" fontId="96" fillId="0" borderId="0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180" fontId="97" fillId="0" borderId="0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Border="1" applyAlignment="1">
      <alignment horizontal="center" vertical="center" wrapText="1"/>
    </xf>
    <xf numFmtId="2" fontId="98" fillId="0" borderId="0" xfId="0" applyNumberFormat="1" applyFont="1" applyFill="1" applyBorder="1" applyAlignment="1">
      <alignment horizontal="center" vertical="center" wrapText="1"/>
    </xf>
    <xf numFmtId="0" fontId="2" fillId="33" borderId="36" xfId="79" applyFill="1" applyBorder="1" applyProtection="1">
      <alignment/>
      <protection/>
    </xf>
    <xf numFmtId="0" fontId="2" fillId="33" borderId="37" xfId="79" applyFill="1" applyBorder="1" applyProtection="1">
      <alignment/>
      <protection/>
    </xf>
    <xf numFmtId="0" fontId="2" fillId="33" borderId="38" xfId="79" applyFill="1" applyBorder="1" applyProtection="1">
      <alignment/>
      <protection/>
    </xf>
    <xf numFmtId="0" fontId="2" fillId="33" borderId="39" xfId="79" applyFill="1" applyBorder="1" applyProtection="1">
      <alignment/>
      <protection/>
    </xf>
    <xf numFmtId="0" fontId="2" fillId="33" borderId="40" xfId="79" applyFill="1" applyBorder="1" applyProtection="1">
      <alignment/>
      <protection/>
    </xf>
    <xf numFmtId="0" fontId="99" fillId="0" borderId="0" xfId="0" applyFont="1" applyBorder="1" applyAlignment="1">
      <alignment horizontal="center" vertical="center" wrapText="1"/>
    </xf>
    <xf numFmtId="0" fontId="87" fillId="33" borderId="0" xfId="79" applyFont="1" applyFill="1" applyBorder="1" applyAlignment="1" applyProtection="1">
      <alignment horizontal="center" vertical="center"/>
      <protection/>
    </xf>
    <xf numFmtId="0" fontId="87" fillId="33" borderId="0" xfId="79" applyFont="1" applyFill="1" applyBorder="1" applyProtection="1">
      <alignment/>
      <protection/>
    </xf>
    <xf numFmtId="4" fontId="10" fillId="34" borderId="0" xfId="79" applyNumberFormat="1" applyFont="1" applyFill="1" applyBorder="1" applyProtection="1">
      <alignment/>
      <protection/>
    </xf>
    <xf numFmtId="166" fontId="9" fillId="36" borderId="25" xfId="79" applyNumberFormat="1" applyFont="1" applyFill="1" applyBorder="1" applyAlignment="1" applyProtection="1">
      <alignment horizontal="center" vertical="center"/>
      <protection hidden="1"/>
    </xf>
    <xf numFmtId="0" fontId="9" fillId="36" borderId="16" xfId="79" applyFont="1" applyFill="1" applyBorder="1" applyAlignment="1" applyProtection="1">
      <alignment horizontal="center" vertical="center" wrapText="1"/>
      <protection hidden="1"/>
    </xf>
    <xf numFmtId="4" fontId="10" fillId="33" borderId="16" xfId="79" applyNumberFormat="1" applyFont="1" applyFill="1" applyBorder="1" applyAlignment="1" applyProtection="1">
      <alignment horizontal="center"/>
      <protection/>
    </xf>
    <xf numFmtId="4" fontId="10" fillId="33" borderId="35" xfId="79" applyNumberFormat="1" applyFont="1" applyFill="1" applyBorder="1" applyAlignment="1" applyProtection="1">
      <alignment horizontal="center"/>
      <protection/>
    </xf>
    <xf numFmtId="4" fontId="2" fillId="33" borderId="0" xfId="79" applyNumberFormat="1" applyFill="1" applyAlignment="1" applyProtection="1">
      <alignment horizontal="center"/>
      <protection/>
    </xf>
    <xf numFmtId="180" fontId="10" fillId="34" borderId="0" xfId="79" applyNumberFormat="1" applyFont="1" applyFill="1" applyBorder="1" applyProtection="1">
      <alignment/>
      <protection/>
    </xf>
    <xf numFmtId="0" fontId="2" fillId="34" borderId="0" xfId="79" applyFont="1" applyFill="1" applyBorder="1" applyProtection="1">
      <alignment/>
      <protection/>
    </xf>
    <xf numFmtId="0" fontId="93" fillId="33" borderId="41" xfId="79" applyFont="1" applyFill="1" applyBorder="1" applyProtection="1">
      <alignment/>
      <protection/>
    </xf>
    <xf numFmtId="0" fontId="21" fillId="34" borderId="42" xfId="49" applyFont="1" applyFill="1" applyBorder="1" applyAlignment="1">
      <alignment horizontal="center" vertical="center" wrapText="1"/>
      <protection/>
    </xf>
    <xf numFmtId="0" fontId="21" fillId="34" borderId="41" xfId="49" applyFont="1" applyFill="1" applyBorder="1" applyAlignment="1">
      <alignment horizontal="center" vertical="center" wrapText="1"/>
      <protection/>
    </xf>
    <xf numFmtId="0" fontId="21" fillId="34" borderId="43" xfId="49" applyFont="1" applyFill="1" applyBorder="1" applyAlignment="1">
      <alignment horizontal="center" vertical="center" wrapText="1"/>
      <protection/>
    </xf>
    <xf numFmtId="10" fontId="9" fillId="36" borderId="23" xfId="79" applyNumberFormat="1" applyFont="1" applyFill="1" applyBorder="1" applyAlignment="1" applyProtection="1">
      <alignment horizontal="center" vertical="center"/>
      <protection hidden="1"/>
    </xf>
    <xf numFmtId="0" fontId="93" fillId="33" borderId="44" xfId="79" applyFont="1" applyFill="1" applyBorder="1" applyAlignment="1" applyProtection="1">
      <alignment horizontal="center"/>
      <protection/>
    </xf>
    <xf numFmtId="0" fontId="2" fillId="33" borderId="25" xfId="79" applyFill="1" applyBorder="1" applyProtection="1">
      <alignment/>
      <protection/>
    </xf>
    <xf numFmtId="0" fontId="2" fillId="33" borderId="45" xfId="79" applyFill="1" applyBorder="1" applyAlignment="1" applyProtection="1">
      <alignment horizontal="center"/>
      <protection/>
    </xf>
    <xf numFmtId="0" fontId="15" fillId="0" borderId="45" xfId="0" applyFont="1" applyFill="1" applyBorder="1" applyAlignment="1">
      <alignment horizontal="center" vertical="center" wrapText="1"/>
    </xf>
    <xf numFmtId="0" fontId="100" fillId="34" borderId="45" xfId="0" applyFont="1" applyFill="1" applyBorder="1" applyAlignment="1">
      <alignment horizontal="center" vertical="center" wrapText="1"/>
    </xf>
    <xf numFmtId="0" fontId="2" fillId="33" borderId="45" xfId="79" applyFill="1" applyBorder="1" applyProtection="1">
      <alignment/>
      <protection/>
    </xf>
    <xf numFmtId="0" fontId="2" fillId="33" borderId="35" xfId="79" applyFill="1" applyBorder="1" applyAlignment="1" applyProtection="1">
      <alignment horizontal="center"/>
      <protection/>
    </xf>
    <xf numFmtId="0" fontId="2" fillId="33" borderId="46" xfId="79" applyFill="1" applyBorder="1" applyProtection="1">
      <alignment/>
      <protection/>
    </xf>
    <xf numFmtId="0" fontId="15" fillId="34" borderId="45" xfId="0" applyFont="1" applyFill="1" applyBorder="1" applyAlignment="1">
      <alignment horizontal="center" vertical="center" wrapText="1"/>
    </xf>
    <xf numFmtId="0" fontId="2" fillId="33" borderId="47" xfId="79" applyFill="1" applyBorder="1" applyProtection="1">
      <alignment/>
      <protection/>
    </xf>
    <xf numFmtId="0" fontId="96" fillId="0" borderId="35" xfId="0" applyFont="1" applyBorder="1" applyAlignment="1">
      <alignment horizontal="left" vertical="center" wrapText="1"/>
    </xf>
    <xf numFmtId="0" fontId="2" fillId="33" borderId="48" xfId="79" applyFill="1" applyBorder="1" applyProtection="1">
      <alignment/>
      <protection/>
    </xf>
    <xf numFmtId="0" fontId="93" fillId="33" borderId="49" xfId="79" applyFont="1" applyFill="1" applyBorder="1" applyProtection="1">
      <alignment/>
      <protection/>
    </xf>
    <xf numFmtId="0" fontId="93" fillId="33" borderId="50" xfId="79" applyFont="1" applyFill="1" applyBorder="1" applyProtection="1">
      <alignment/>
      <protection/>
    </xf>
    <xf numFmtId="0" fontId="86" fillId="0" borderId="51" xfId="0" applyFont="1" applyBorder="1" applyAlignment="1">
      <alignment horizontal="center" vertical="center" wrapText="1"/>
    </xf>
    <xf numFmtId="0" fontId="93" fillId="33" borderId="52" xfId="79" applyFont="1" applyFill="1" applyBorder="1" applyProtection="1">
      <alignment/>
      <protection/>
    </xf>
    <xf numFmtId="0" fontId="93" fillId="33" borderId="53" xfId="79" applyFont="1" applyFill="1" applyBorder="1" applyProtection="1">
      <alignment/>
      <protection/>
    </xf>
    <xf numFmtId="0" fontId="2" fillId="33" borderId="54" xfId="79" applyFill="1" applyBorder="1" applyProtection="1">
      <alignment/>
      <protection/>
    </xf>
    <xf numFmtId="0" fontId="2" fillId="0" borderId="55" xfId="79" applyFill="1" applyBorder="1" applyAlignment="1" applyProtection="1">
      <alignment/>
      <protection/>
    </xf>
    <xf numFmtId="0" fontId="93" fillId="33" borderId="52" xfId="79" applyNumberFormat="1" applyFont="1" applyFill="1" applyBorder="1" applyProtection="1">
      <alignment/>
      <protection/>
    </xf>
    <xf numFmtId="0" fontId="93" fillId="33" borderId="56" xfId="79" applyNumberFormat="1" applyFont="1" applyFill="1" applyBorder="1" applyProtection="1">
      <alignment/>
      <protection/>
    </xf>
    <xf numFmtId="0" fontId="93" fillId="33" borderId="57" xfId="79" applyNumberFormat="1" applyFont="1" applyFill="1" applyBorder="1" applyProtection="1">
      <alignment/>
      <protection/>
    </xf>
    <xf numFmtId="0" fontId="93" fillId="33" borderId="57" xfId="79" applyFont="1" applyFill="1" applyBorder="1" applyProtection="1">
      <alignment/>
      <protection/>
    </xf>
    <xf numFmtId="10" fontId="9" fillId="36" borderId="16" xfId="79" applyNumberFormat="1" applyFont="1" applyFill="1" applyBorder="1" applyAlignment="1" applyProtection="1">
      <alignment horizontal="center" vertical="center"/>
      <protection hidden="1" locked="0"/>
    </xf>
    <xf numFmtId="181" fontId="101" fillId="33" borderId="58" xfId="79" applyNumberFormat="1" applyFont="1" applyFill="1" applyBorder="1" applyAlignment="1" applyProtection="1">
      <alignment horizontal="center" vertical="center" wrapText="1"/>
      <protection/>
    </xf>
    <xf numFmtId="181" fontId="101" fillId="33" borderId="44" xfId="79" applyNumberFormat="1" applyFont="1" applyFill="1" applyBorder="1" applyAlignment="1" applyProtection="1">
      <alignment horizontal="center" vertical="center" wrapText="1"/>
      <protection/>
    </xf>
    <xf numFmtId="181" fontId="8" fillId="33" borderId="58" xfId="79" applyNumberFormat="1" applyFont="1" applyFill="1" applyBorder="1" applyAlignment="1" applyProtection="1">
      <alignment horizontal="center" vertical="center" wrapText="1"/>
      <protection/>
    </xf>
    <xf numFmtId="181" fontId="8" fillId="33" borderId="44" xfId="79" applyNumberFormat="1" applyFont="1" applyFill="1" applyBorder="1" applyAlignment="1" applyProtection="1">
      <alignment horizontal="center" vertical="center" wrapText="1"/>
      <protection/>
    </xf>
    <xf numFmtId="3" fontId="10" fillId="33" borderId="59" xfId="79" applyNumberFormat="1" applyFont="1" applyFill="1" applyBorder="1" applyAlignment="1" applyProtection="1">
      <alignment horizontal="center"/>
      <protection/>
    </xf>
    <xf numFmtId="3" fontId="10" fillId="33" borderId="60" xfId="79" applyNumberFormat="1" applyFont="1" applyFill="1" applyBorder="1" applyAlignment="1" applyProtection="1">
      <alignment horizontal="center"/>
      <protection/>
    </xf>
    <xf numFmtId="4" fontId="102" fillId="33" borderId="61" xfId="79" applyNumberFormat="1" applyFont="1" applyFill="1" applyBorder="1" applyAlignment="1" applyProtection="1">
      <alignment horizontal="center"/>
      <protection/>
    </xf>
    <xf numFmtId="4" fontId="102" fillId="33" borderId="60" xfId="79" applyNumberFormat="1" applyFont="1" applyFill="1" applyBorder="1" applyAlignment="1" applyProtection="1">
      <alignment horizontal="center"/>
      <protection/>
    </xf>
    <xf numFmtId="0" fontId="15" fillId="37" borderId="58" xfId="49" applyFont="1" applyFill="1" applyBorder="1" applyAlignment="1" applyProtection="1">
      <alignment horizontal="center" vertical="center" wrapText="1"/>
      <protection hidden="1"/>
    </xf>
    <xf numFmtId="0" fontId="15" fillId="38" borderId="62" xfId="49" applyFont="1" applyFill="1" applyBorder="1" applyAlignment="1" applyProtection="1">
      <alignment horizontal="center" vertical="center" wrapText="1"/>
      <protection hidden="1"/>
    </xf>
    <xf numFmtId="0" fontId="15" fillId="39" borderId="44" xfId="49" applyFont="1" applyFill="1" applyBorder="1" applyAlignment="1" applyProtection="1">
      <alignment horizontal="center" vertical="center" wrapText="1"/>
      <protection hidden="1"/>
    </xf>
    <xf numFmtId="4" fontId="10" fillId="33" borderId="25" xfId="79" applyNumberFormat="1" applyFont="1" applyFill="1" applyBorder="1" applyAlignment="1" applyProtection="1">
      <alignment horizontal="center"/>
      <protection/>
    </xf>
    <xf numFmtId="4" fontId="10" fillId="33" borderId="35" xfId="79" applyNumberFormat="1" applyFont="1" applyFill="1" applyBorder="1" applyAlignment="1" applyProtection="1">
      <alignment horizontal="center"/>
      <protection/>
    </xf>
    <xf numFmtId="3" fontId="10" fillId="33" borderId="63" xfId="79" applyNumberFormat="1" applyFont="1" applyFill="1" applyBorder="1" applyAlignment="1" applyProtection="1">
      <alignment horizontal="center"/>
      <protection/>
    </xf>
    <xf numFmtId="3" fontId="10" fillId="33" borderId="35" xfId="79" applyNumberFormat="1" applyFont="1" applyFill="1" applyBorder="1" applyAlignment="1" applyProtection="1">
      <alignment horizontal="center"/>
      <protection/>
    </xf>
    <xf numFmtId="4" fontId="11" fillId="33" borderId="25" xfId="79" applyNumberFormat="1" applyFont="1" applyFill="1" applyBorder="1" applyAlignment="1" applyProtection="1">
      <alignment horizontal="center"/>
      <protection/>
    </xf>
    <xf numFmtId="4" fontId="11" fillId="33" borderId="64" xfId="79" applyNumberFormat="1" applyFont="1" applyFill="1" applyBorder="1" applyAlignment="1" applyProtection="1">
      <alignment horizontal="center"/>
      <protection/>
    </xf>
    <xf numFmtId="0" fontId="6" fillId="40" borderId="58" xfId="49" applyFont="1" applyFill="1" applyBorder="1" applyAlignment="1" applyProtection="1">
      <alignment horizontal="center" vertical="center"/>
      <protection hidden="1"/>
    </xf>
    <xf numFmtId="0" fontId="6" fillId="41" borderId="62" xfId="49" applyFont="1" applyFill="1" applyBorder="1" applyAlignment="1" applyProtection="1">
      <alignment horizontal="center" vertical="center"/>
      <protection hidden="1"/>
    </xf>
    <xf numFmtId="0" fontId="6" fillId="42" borderId="44" xfId="49" applyFont="1" applyFill="1" applyBorder="1" applyAlignment="1" applyProtection="1">
      <alignment horizontal="center" vertical="center"/>
      <protection hidden="1"/>
    </xf>
    <xf numFmtId="0" fontId="6" fillId="43" borderId="58" xfId="49" applyFont="1" applyFill="1" applyBorder="1" applyAlignment="1" applyProtection="1">
      <alignment horizontal="center" vertical="center"/>
      <protection hidden="1"/>
    </xf>
    <xf numFmtId="0" fontId="6" fillId="44" borderId="62" xfId="49" applyFont="1" applyFill="1" applyBorder="1" applyAlignment="1" applyProtection="1">
      <alignment horizontal="center" vertical="center"/>
      <protection hidden="1"/>
    </xf>
    <xf numFmtId="0" fontId="6" fillId="45" borderId="44" xfId="49" applyFont="1" applyFill="1" applyBorder="1" applyAlignment="1" applyProtection="1">
      <alignment horizontal="center" vertical="center"/>
      <protection hidden="1"/>
    </xf>
    <xf numFmtId="0" fontId="98" fillId="34" borderId="62" xfId="49" applyFont="1" applyFill="1" applyBorder="1" applyAlignment="1" applyProtection="1">
      <alignment horizontal="center" vertical="center" wrapText="1"/>
      <protection/>
    </xf>
    <xf numFmtId="4" fontId="11" fillId="33" borderId="61" xfId="79" applyNumberFormat="1" applyFont="1" applyFill="1" applyBorder="1" applyAlignment="1" applyProtection="1">
      <alignment horizontal="center"/>
      <protection/>
    </xf>
    <xf numFmtId="4" fontId="11" fillId="33" borderId="65" xfId="79" applyNumberFormat="1" applyFont="1" applyFill="1" applyBorder="1" applyAlignment="1" applyProtection="1">
      <alignment horizontal="center"/>
      <protection/>
    </xf>
    <xf numFmtId="0" fontId="103" fillId="33" borderId="58" xfId="49" applyFont="1" applyFill="1" applyBorder="1" applyAlignment="1" applyProtection="1">
      <alignment horizontal="center" vertical="center"/>
      <protection/>
    </xf>
    <xf numFmtId="0" fontId="103" fillId="33" borderId="62" xfId="49" applyFont="1" applyFill="1" applyBorder="1" applyAlignment="1" applyProtection="1">
      <alignment horizontal="center" vertical="center"/>
      <protection/>
    </xf>
    <xf numFmtId="0" fontId="103" fillId="33" borderId="44" xfId="49" applyFont="1" applyFill="1" applyBorder="1" applyAlignment="1" applyProtection="1">
      <alignment horizontal="center" vertical="center"/>
      <protection/>
    </xf>
    <xf numFmtId="0" fontId="6" fillId="36" borderId="58" xfId="49" applyFont="1" applyFill="1" applyBorder="1" applyAlignment="1" applyProtection="1">
      <alignment horizontal="center" vertical="center"/>
      <protection hidden="1"/>
    </xf>
    <xf numFmtId="0" fontId="6" fillId="36" borderId="62" xfId="49" applyFont="1" applyFill="1" applyBorder="1" applyAlignment="1" applyProtection="1">
      <alignment horizontal="center" vertical="center"/>
      <protection hidden="1"/>
    </xf>
    <xf numFmtId="0" fontId="6" fillId="36" borderId="44" xfId="49" applyFont="1" applyFill="1" applyBorder="1" applyAlignment="1" applyProtection="1">
      <alignment horizontal="center" vertical="center"/>
      <protection hidden="1"/>
    </xf>
    <xf numFmtId="0" fontId="27" fillId="46" borderId="58" xfId="49" applyFont="1" applyFill="1" applyBorder="1" applyAlignment="1" applyProtection="1">
      <alignment horizontal="center" vertical="center"/>
      <protection hidden="1"/>
    </xf>
    <xf numFmtId="0" fontId="27" fillId="47" borderId="62" xfId="49" applyFont="1" applyFill="1" applyBorder="1" applyAlignment="1" applyProtection="1">
      <alignment horizontal="center" vertical="center"/>
      <protection hidden="1"/>
    </xf>
    <xf numFmtId="0" fontId="27" fillId="48" borderId="44" xfId="49" applyFont="1" applyFill="1" applyBorder="1" applyAlignment="1" applyProtection="1">
      <alignment horizontal="center" vertical="center"/>
      <protection hidden="1"/>
    </xf>
    <xf numFmtId="0" fontId="15" fillId="36" borderId="58" xfId="49" applyFont="1" applyFill="1" applyBorder="1" applyAlignment="1" applyProtection="1">
      <alignment horizontal="center" vertical="center" wrapText="1"/>
      <protection hidden="1"/>
    </xf>
    <xf numFmtId="0" fontId="15" fillId="36" borderId="62" xfId="49" applyFont="1" applyFill="1" applyBorder="1" applyAlignment="1" applyProtection="1">
      <alignment horizontal="center" vertical="center" wrapText="1"/>
      <protection hidden="1"/>
    </xf>
    <xf numFmtId="0" fontId="15" fillId="36" borderId="44" xfId="49" applyFont="1" applyFill="1" applyBorder="1" applyAlignment="1" applyProtection="1">
      <alignment horizontal="center" vertical="center" wrapText="1"/>
      <protection hidden="1"/>
    </xf>
    <xf numFmtId="181" fontId="8" fillId="36" borderId="10" xfId="79" applyNumberFormat="1" applyFont="1" applyFill="1" applyBorder="1" applyAlignment="1" applyProtection="1">
      <alignment horizontal="center" vertical="center" wrapText="1"/>
      <protection/>
    </xf>
    <xf numFmtId="181" fontId="8" fillId="36" borderId="12" xfId="79" applyNumberFormat="1" applyFont="1" applyFill="1" applyBorder="1" applyAlignment="1" applyProtection="1">
      <alignment horizontal="center" vertical="center" wrapText="1"/>
      <protection/>
    </xf>
    <xf numFmtId="181" fontId="8" fillId="36" borderId="13" xfId="79" applyNumberFormat="1" applyFont="1" applyFill="1" applyBorder="1" applyAlignment="1" applyProtection="1">
      <alignment horizontal="center" vertical="center" wrapText="1"/>
      <protection/>
    </xf>
    <xf numFmtId="181" fontId="8" fillId="36" borderId="14" xfId="79" applyNumberFormat="1" applyFont="1" applyFill="1" applyBorder="1" applyAlignment="1" applyProtection="1">
      <alignment horizontal="center" vertical="center" wrapText="1"/>
      <protection/>
    </xf>
    <xf numFmtId="181" fontId="8" fillId="36" borderId="26" xfId="79" applyNumberFormat="1" applyFont="1" applyFill="1" applyBorder="1" applyAlignment="1" applyProtection="1">
      <alignment horizontal="center" vertical="center" wrapText="1"/>
      <protection/>
    </xf>
    <xf numFmtId="181" fontId="8" fillId="36" borderId="66" xfId="79" applyNumberFormat="1" applyFont="1" applyFill="1" applyBorder="1" applyAlignment="1" applyProtection="1">
      <alignment horizontal="center" vertical="center" wrapText="1"/>
      <protection/>
    </xf>
    <xf numFmtId="0" fontId="7" fillId="36" borderId="58" xfId="49" applyFont="1" applyFill="1" applyBorder="1" applyAlignment="1" applyProtection="1">
      <alignment horizontal="center" vertical="center"/>
      <protection/>
    </xf>
    <xf numFmtId="0" fontId="7" fillId="36" borderId="62" xfId="49" applyFont="1" applyFill="1" applyBorder="1" applyAlignment="1" applyProtection="1">
      <alignment horizontal="center" vertical="center"/>
      <protection/>
    </xf>
    <xf numFmtId="0" fontId="7" fillId="36" borderId="44" xfId="49" applyFont="1" applyFill="1" applyBorder="1" applyAlignment="1" applyProtection="1">
      <alignment horizontal="center" vertical="center"/>
      <protection/>
    </xf>
    <xf numFmtId="4" fontId="10" fillId="34" borderId="0" xfId="79" applyNumberFormat="1" applyFont="1" applyFill="1" applyBorder="1" applyAlignment="1" applyProtection="1">
      <alignment horizontal="center"/>
      <protection/>
    </xf>
    <xf numFmtId="4" fontId="11" fillId="34" borderId="0" xfId="79" applyNumberFormat="1" applyFont="1" applyFill="1" applyBorder="1" applyAlignment="1" applyProtection="1">
      <alignment horizontal="center"/>
      <protection/>
    </xf>
    <xf numFmtId="3" fontId="10" fillId="34" borderId="0" xfId="79" applyNumberFormat="1" applyFont="1" applyFill="1" applyBorder="1" applyAlignment="1" applyProtection="1">
      <alignment horizontal="center"/>
      <protection/>
    </xf>
    <xf numFmtId="4" fontId="18" fillId="36" borderId="10" xfId="79" applyNumberFormat="1" applyFont="1" applyFill="1" applyBorder="1" applyAlignment="1" applyProtection="1">
      <alignment horizontal="center" vertical="center" wrapText="1"/>
      <protection hidden="1"/>
    </xf>
    <xf numFmtId="4" fontId="18" fillId="36" borderId="12" xfId="79" applyNumberFormat="1" applyFont="1" applyFill="1" applyBorder="1" applyAlignment="1" applyProtection="1">
      <alignment horizontal="center" vertical="center" wrapText="1"/>
      <protection hidden="1"/>
    </xf>
    <xf numFmtId="4" fontId="18" fillId="36" borderId="20" xfId="79" applyNumberFormat="1" applyFont="1" applyFill="1" applyBorder="1" applyAlignment="1" applyProtection="1">
      <alignment horizontal="center" vertical="center" wrapText="1"/>
      <protection hidden="1"/>
    </xf>
    <xf numFmtId="4" fontId="18" fillId="36" borderId="19" xfId="79" applyNumberFormat="1" applyFont="1" applyFill="1" applyBorder="1" applyAlignment="1" applyProtection="1">
      <alignment horizontal="center" vertical="center" wrapText="1"/>
      <protection hidden="1"/>
    </xf>
    <xf numFmtId="166" fontId="9" fillId="35" borderId="51" xfId="79" applyNumberFormat="1" applyFont="1" applyFill="1" applyBorder="1" applyAlignment="1" applyProtection="1">
      <alignment horizontal="center" vertical="center"/>
      <protection hidden="1"/>
    </xf>
    <xf numFmtId="166" fontId="9" fillId="35" borderId="31" xfId="79" applyNumberFormat="1" applyFont="1" applyFill="1" applyBorder="1" applyAlignment="1" applyProtection="1">
      <alignment horizontal="center" vertical="center"/>
      <protection hidden="1"/>
    </xf>
    <xf numFmtId="164" fontId="9" fillId="35" borderId="51" xfId="79" applyNumberFormat="1" applyFont="1" applyFill="1" applyBorder="1" applyAlignment="1" applyProtection="1">
      <alignment horizontal="center" vertical="center"/>
      <protection locked="0"/>
    </xf>
    <xf numFmtId="164" fontId="9" fillId="35" borderId="31" xfId="79" applyNumberFormat="1" applyFont="1" applyFill="1" applyBorder="1" applyAlignment="1" applyProtection="1">
      <alignment horizontal="center" vertical="center"/>
      <protection locked="0"/>
    </xf>
    <xf numFmtId="4" fontId="26" fillId="49" borderId="10" xfId="79" applyNumberFormat="1" applyFont="1" applyFill="1" applyBorder="1" applyAlignment="1" applyProtection="1">
      <alignment horizontal="center" vertical="center" wrapText="1"/>
      <protection hidden="1"/>
    </xf>
    <xf numFmtId="4" fontId="26" fillId="49" borderId="12" xfId="79" applyNumberFormat="1" applyFont="1" applyFill="1" applyBorder="1" applyAlignment="1" applyProtection="1">
      <alignment horizontal="center" vertical="center" wrapText="1"/>
      <protection hidden="1"/>
    </xf>
    <xf numFmtId="4" fontId="26" fillId="49" borderId="13" xfId="79" applyNumberFormat="1" applyFont="1" applyFill="1" applyBorder="1" applyAlignment="1" applyProtection="1">
      <alignment horizontal="center" vertical="center" wrapText="1"/>
      <protection hidden="1"/>
    </xf>
    <xf numFmtId="4" fontId="26" fillId="49" borderId="14" xfId="79" applyNumberFormat="1" applyFont="1" applyFill="1" applyBorder="1" applyAlignment="1" applyProtection="1">
      <alignment horizontal="center" vertical="center" wrapText="1"/>
      <protection hidden="1"/>
    </xf>
    <xf numFmtId="4" fontId="26" fillId="49" borderId="20" xfId="79" applyNumberFormat="1" applyFont="1" applyFill="1" applyBorder="1" applyAlignment="1" applyProtection="1">
      <alignment horizontal="center" vertical="center" wrapText="1"/>
      <protection hidden="1"/>
    </xf>
    <xf numFmtId="4" fontId="26" fillId="49" borderId="19" xfId="79" applyNumberFormat="1" applyFont="1" applyFill="1" applyBorder="1" applyAlignment="1" applyProtection="1">
      <alignment horizontal="center" vertical="center" wrapText="1"/>
      <protection hidden="1"/>
    </xf>
    <xf numFmtId="166" fontId="26" fillId="35" borderId="26" xfId="79" applyNumberFormat="1" applyFont="1" applyFill="1" applyBorder="1" applyAlignment="1" applyProtection="1">
      <alignment horizontal="center" vertical="center"/>
      <protection hidden="1"/>
    </xf>
    <xf numFmtId="166" fontId="26" fillId="35" borderId="66" xfId="79" applyNumberFormat="1" applyFont="1" applyFill="1" applyBorder="1" applyAlignment="1" applyProtection="1">
      <alignment horizontal="center" vertical="center"/>
      <protection hidden="1"/>
    </xf>
    <xf numFmtId="166" fontId="26" fillId="35" borderId="15" xfId="79" applyNumberFormat="1" applyFont="1" applyFill="1" applyBorder="1" applyAlignment="1" applyProtection="1">
      <alignment horizontal="center" vertical="center"/>
      <protection hidden="1"/>
    </xf>
    <xf numFmtId="0" fontId="14" fillId="33" borderId="67" xfId="79" applyFont="1" applyFill="1" applyBorder="1" applyAlignment="1" applyProtection="1">
      <alignment horizontal="center" vertical="center"/>
      <protection/>
    </xf>
    <xf numFmtId="0" fontId="14" fillId="33" borderId="68" xfId="79" applyFont="1" applyFill="1" applyBorder="1" applyAlignment="1" applyProtection="1">
      <alignment horizontal="center" vertical="center"/>
      <protection/>
    </xf>
    <xf numFmtId="0" fontId="10" fillId="33" borderId="63" xfId="79" applyFont="1" applyFill="1" applyBorder="1" applyAlignment="1" applyProtection="1">
      <alignment horizontal="center"/>
      <protection/>
    </xf>
    <xf numFmtId="0" fontId="10" fillId="33" borderId="35" xfId="79" applyFont="1" applyFill="1" applyBorder="1" applyAlignment="1" applyProtection="1">
      <alignment horizontal="center"/>
      <protection/>
    </xf>
    <xf numFmtId="0" fontId="10" fillId="34" borderId="0" xfId="79" applyFont="1" applyFill="1" applyBorder="1" applyAlignment="1" applyProtection="1">
      <alignment horizontal="center"/>
      <protection/>
    </xf>
    <xf numFmtId="182" fontId="10" fillId="34" borderId="0" xfId="79" applyNumberFormat="1" applyFont="1" applyFill="1" applyBorder="1" applyAlignment="1" applyProtection="1">
      <alignment horizontal="center"/>
      <protection/>
    </xf>
    <xf numFmtId="182" fontId="11" fillId="34" borderId="0" xfId="79" applyNumberFormat="1" applyFont="1" applyFill="1" applyBorder="1" applyAlignment="1" applyProtection="1">
      <alignment horizontal="center"/>
      <protection/>
    </xf>
    <xf numFmtId="0" fontId="14" fillId="34" borderId="0" xfId="79" applyFont="1" applyFill="1" applyBorder="1" applyAlignment="1" applyProtection="1">
      <alignment horizontal="center" vertical="center"/>
      <protection/>
    </xf>
    <xf numFmtId="4" fontId="14" fillId="34" borderId="0" xfId="79" applyNumberFormat="1" applyFont="1" applyFill="1" applyBorder="1" applyAlignment="1" applyProtection="1">
      <alignment horizontal="center" vertical="center"/>
      <protection/>
    </xf>
    <xf numFmtId="182" fontId="14" fillId="34" borderId="0" xfId="79" applyNumberFormat="1" applyFont="1" applyFill="1" applyBorder="1" applyAlignment="1" applyProtection="1">
      <alignment horizontal="center" vertical="center"/>
      <protection/>
    </xf>
    <xf numFmtId="0" fontId="14" fillId="0" borderId="0" xfId="79" applyFont="1" applyFill="1" applyBorder="1" applyAlignment="1" applyProtection="1">
      <alignment horizontal="center" vertical="center"/>
      <protection/>
    </xf>
    <xf numFmtId="4" fontId="14" fillId="0" borderId="0" xfId="79" applyNumberFormat="1" applyFont="1" applyFill="1" applyBorder="1" applyAlignment="1" applyProtection="1">
      <alignment horizontal="center" vertical="center"/>
      <protection/>
    </xf>
    <xf numFmtId="182" fontId="14" fillId="0" borderId="0" xfId="79" applyNumberFormat="1" applyFont="1" applyFill="1" applyBorder="1" applyAlignment="1" applyProtection="1">
      <alignment horizontal="center" vertical="center"/>
      <protection/>
    </xf>
    <xf numFmtId="0" fontId="6" fillId="50" borderId="10" xfId="49" applyFont="1" applyFill="1" applyBorder="1" applyAlignment="1" applyProtection="1">
      <alignment horizontal="center" vertical="center"/>
      <protection hidden="1"/>
    </xf>
    <xf numFmtId="0" fontId="6" fillId="51" borderId="11" xfId="49" applyFont="1" applyFill="1" applyBorder="1" applyAlignment="1" applyProtection="1">
      <alignment horizontal="center" vertical="center"/>
      <protection hidden="1"/>
    </xf>
    <xf numFmtId="0" fontId="6" fillId="52" borderId="12" xfId="49" applyFont="1" applyFill="1" applyBorder="1" applyAlignment="1" applyProtection="1">
      <alignment horizontal="center" vertical="center"/>
      <protection hidden="1"/>
    </xf>
    <xf numFmtId="0" fontId="6" fillId="53" borderId="13" xfId="49" applyFont="1" applyFill="1" applyBorder="1" applyAlignment="1" applyProtection="1">
      <alignment horizontal="center" vertical="center"/>
      <protection hidden="1"/>
    </xf>
    <xf numFmtId="0" fontId="6" fillId="54" borderId="0" xfId="49" applyFont="1" applyFill="1" applyBorder="1" applyAlignment="1" applyProtection="1">
      <alignment horizontal="center" vertical="center"/>
      <protection hidden="1"/>
    </xf>
    <xf numFmtId="0" fontId="6" fillId="55" borderId="14" xfId="49" applyFont="1" applyFill="1" applyBorder="1" applyAlignment="1" applyProtection="1">
      <alignment horizontal="center" vertical="center"/>
      <protection hidden="1"/>
    </xf>
    <xf numFmtId="0" fontId="6" fillId="56" borderId="20" xfId="49" applyFont="1" applyFill="1" applyBorder="1" applyAlignment="1" applyProtection="1">
      <alignment horizontal="center" vertical="center"/>
      <protection hidden="1"/>
    </xf>
    <xf numFmtId="0" fontId="6" fillId="57" borderId="18" xfId="49" applyFont="1" applyFill="1" applyBorder="1" applyAlignment="1" applyProtection="1">
      <alignment horizontal="center" vertical="center"/>
      <protection hidden="1"/>
    </xf>
    <xf numFmtId="0" fontId="6" fillId="58" borderId="19" xfId="49" applyFont="1" applyFill="1" applyBorder="1" applyAlignment="1" applyProtection="1">
      <alignment horizontal="center" vertical="center"/>
      <protection hidden="1"/>
    </xf>
    <xf numFmtId="0" fontId="15" fillId="36" borderId="10" xfId="49" applyFont="1" applyFill="1" applyBorder="1" applyAlignment="1" applyProtection="1">
      <alignment horizontal="center" vertical="center"/>
      <protection hidden="1"/>
    </xf>
    <xf numFmtId="0" fontId="15" fillId="36" borderId="11" xfId="49" applyFont="1" applyFill="1" applyBorder="1" applyAlignment="1" applyProtection="1">
      <alignment horizontal="center" vertical="center"/>
      <protection hidden="1"/>
    </xf>
    <xf numFmtId="0" fontId="15" fillId="36" borderId="12" xfId="49" applyFont="1" applyFill="1" applyBorder="1" applyAlignment="1" applyProtection="1">
      <alignment horizontal="center" vertical="center"/>
      <protection hidden="1"/>
    </xf>
    <xf numFmtId="0" fontId="15" fillId="36" borderId="20" xfId="49" applyFont="1" applyFill="1" applyBorder="1" applyAlignment="1" applyProtection="1">
      <alignment horizontal="center" vertical="center"/>
      <protection hidden="1"/>
    </xf>
    <xf numFmtId="0" fontId="15" fillId="36" borderId="18" xfId="49" applyFont="1" applyFill="1" applyBorder="1" applyAlignment="1" applyProtection="1">
      <alignment horizontal="center" vertical="center"/>
      <protection hidden="1"/>
    </xf>
    <xf numFmtId="0" fontId="15" fillId="36" borderId="19" xfId="49" applyFont="1" applyFill="1" applyBorder="1" applyAlignment="1" applyProtection="1">
      <alignment horizontal="center" vertical="center"/>
      <protection hidden="1"/>
    </xf>
    <xf numFmtId="166" fontId="9" fillId="35" borderId="26" xfId="79" applyNumberFormat="1" applyFont="1" applyFill="1" applyBorder="1" applyAlignment="1" applyProtection="1">
      <alignment horizontal="center" vertical="center"/>
      <protection hidden="1"/>
    </xf>
    <xf numFmtId="166" fontId="9" fillId="35" borderId="15" xfId="79" applyNumberFormat="1" applyFont="1" applyFill="1" applyBorder="1" applyAlignment="1" applyProtection="1">
      <alignment horizontal="center" vertical="center"/>
      <protection hidden="1"/>
    </xf>
    <xf numFmtId="0" fontId="6" fillId="36" borderId="10" xfId="49" applyFont="1" applyFill="1" applyBorder="1" applyAlignment="1" applyProtection="1">
      <alignment horizontal="center" vertical="center"/>
      <protection hidden="1"/>
    </xf>
    <xf numFmtId="0" fontId="6" fillId="36" borderId="11" xfId="49" applyFont="1" applyFill="1" applyBorder="1" applyAlignment="1" applyProtection="1">
      <alignment horizontal="center" vertical="center"/>
      <protection hidden="1"/>
    </xf>
    <xf numFmtId="0" fontId="6" fillId="36" borderId="12" xfId="49" applyFont="1" applyFill="1" applyBorder="1" applyAlignment="1" applyProtection="1">
      <alignment horizontal="center" vertical="center"/>
      <protection hidden="1"/>
    </xf>
    <xf numFmtId="0" fontId="6" fillId="36" borderId="20" xfId="49" applyFont="1" applyFill="1" applyBorder="1" applyAlignment="1" applyProtection="1">
      <alignment horizontal="center" vertical="center"/>
      <protection hidden="1"/>
    </xf>
    <xf numFmtId="0" fontId="6" fillId="36" borderId="18" xfId="49" applyFont="1" applyFill="1" applyBorder="1" applyAlignment="1" applyProtection="1">
      <alignment horizontal="center" vertical="center"/>
      <protection hidden="1"/>
    </xf>
    <xf numFmtId="0" fontId="6" fillId="36" borderId="19" xfId="49" applyFont="1" applyFill="1" applyBorder="1" applyAlignment="1" applyProtection="1">
      <alignment horizontal="center" vertical="center"/>
      <protection hidden="1"/>
    </xf>
    <xf numFmtId="182" fontId="11" fillId="33" borderId="25" xfId="79" applyNumberFormat="1" applyFont="1" applyFill="1" applyBorder="1" applyAlignment="1" applyProtection="1">
      <alignment horizontal="center"/>
      <protection/>
    </xf>
    <xf numFmtId="182" fontId="11" fillId="33" borderId="64" xfId="79" applyNumberFormat="1" applyFont="1" applyFill="1" applyBorder="1" applyAlignment="1" applyProtection="1">
      <alignment horizontal="center"/>
      <protection/>
    </xf>
    <xf numFmtId="4" fontId="14" fillId="33" borderId="69" xfId="79" applyNumberFormat="1" applyFont="1" applyFill="1" applyBorder="1" applyAlignment="1" applyProtection="1">
      <alignment horizontal="center" vertical="center"/>
      <protection/>
    </xf>
    <xf numFmtId="4" fontId="14" fillId="33" borderId="68" xfId="79" applyNumberFormat="1" applyFont="1" applyFill="1" applyBorder="1" applyAlignment="1" applyProtection="1">
      <alignment horizontal="center" vertical="center"/>
      <protection/>
    </xf>
    <xf numFmtId="182" fontId="14" fillId="33" borderId="69" xfId="79" applyNumberFormat="1" applyFont="1" applyFill="1" applyBorder="1" applyAlignment="1" applyProtection="1">
      <alignment horizontal="center" vertical="center"/>
      <protection/>
    </xf>
    <xf numFmtId="182" fontId="14" fillId="33" borderId="70" xfId="79" applyNumberFormat="1" applyFont="1" applyFill="1" applyBorder="1" applyAlignment="1" applyProtection="1">
      <alignment horizontal="center" vertical="center"/>
      <protection/>
    </xf>
    <xf numFmtId="182" fontId="10" fillId="33" borderId="25" xfId="79" applyNumberFormat="1" applyFont="1" applyFill="1" applyBorder="1" applyAlignment="1" applyProtection="1">
      <alignment horizontal="center"/>
      <protection/>
    </xf>
    <xf numFmtId="182" fontId="10" fillId="33" borderId="35" xfId="79" applyNumberFormat="1" applyFont="1" applyFill="1" applyBorder="1" applyAlignment="1" applyProtection="1">
      <alignment horizontal="center"/>
      <protection/>
    </xf>
  </cellXfs>
  <cellStyles count="9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3 2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17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8" xfId="67"/>
    <cellStyle name="Обычный 2 19" xfId="68"/>
    <cellStyle name="Обычный 2 2" xfId="69"/>
    <cellStyle name="Обычный 2 20" xfId="70"/>
    <cellStyle name="Обычный 2 21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_Nedootrumani_dohodu" xfId="79"/>
    <cellStyle name="Followed Hyperlink" xfId="80"/>
    <cellStyle name="Підсумок" xfId="81"/>
    <cellStyle name="Поганий" xfId="82"/>
    <cellStyle name="Примітка" xfId="83"/>
    <cellStyle name="Процентный 2" xfId="84"/>
    <cellStyle name="Процентный 2 10" xfId="85"/>
    <cellStyle name="Процентный 2 11" xfId="86"/>
    <cellStyle name="Процентный 2 12" xfId="87"/>
    <cellStyle name="Процентный 2 13" xfId="88"/>
    <cellStyle name="Процентный 2 14" xfId="89"/>
    <cellStyle name="Процентный 2 15" xfId="90"/>
    <cellStyle name="Процентный 2 16" xfId="91"/>
    <cellStyle name="Процентный 2 17" xfId="92"/>
    <cellStyle name="Процентный 2 18" xfId="93"/>
    <cellStyle name="Процентный 2 19" xfId="94"/>
    <cellStyle name="Процентный 2 2" xfId="95"/>
    <cellStyle name="Процентный 2 20" xfId="96"/>
    <cellStyle name="Процентный 2 21" xfId="97"/>
    <cellStyle name="Процентный 2 3" xfId="98"/>
    <cellStyle name="Процентный 2 4" xfId="99"/>
    <cellStyle name="Процентный 2 5" xfId="100"/>
    <cellStyle name="Процентный 2 6" xfId="101"/>
    <cellStyle name="Процентный 2 7" xfId="102"/>
    <cellStyle name="Процентный 2 8" xfId="103"/>
    <cellStyle name="Процентный 2 9" xfId="104"/>
    <cellStyle name="Процентный 3" xfId="105"/>
    <cellStyle name="Результат" xfId="106"/>
    <cellStyle name="Текст попередження" xfId="107"/>
    <cellStyle name="Текст пояснення" xfId="108"/>
    <cellStyle name="Финансовый 2" xfId="109"/>
    <cellStyle name="Comma" xfId="110"/>
    <cellStyle name="Comma [0]" xfId="111"/>
  </cellStyles>
  <dxfs count="7">
    <dxf>
      <font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ill>
        <patternFill>
          <bgColor rgb="FFC0E498"/>
        </patternFill>
      </fill>
    </dxf>
    <dxf>
      <numFmt numFmtId="193" formatCode="0.000"/>
      <fill>
        <patternFill>
          <bgColor rgb="FFC0E498"/>
        </patternFill>
      </fill>
      <border/>
    </dxf>
    <dxf>
      <font>
        <b/>
        <i val="0"/>
        <color auto="1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22</xdr:row>
      <xdr:rowOff>0</xdr:rowOff>
    </xdr:from>
    <xdr:to>
      <xdr:col>13</xdr:col>
      <xdr:colOff>1781175</xdr:colOff>
      <xdr:row>22</xdr:row>
      <xdr:rowOff>361950</xdr:rowOff>
    </xdr:to>
    <xdr:sp>
      <xdr:nvSpPr>
        <xdr:cNvPr id="1" name="Прямоугольник 64"/>
        <xdr:cNvSpPr>
          <a:spLocks/>
        </xdr:cNvSpPr>
      </xdr:nvSpPr>
      <xdr:spPr>
        <a:xfrm>
          <a:off x="8048625" y="7172325"/>
          <a:ext cx="4191000" cy="361950"/>
        </a:xfrm>
        <a:prstGeom prst="rect">
          <a:avLst/>
        </a:prstGeom>
        <a:solidFill>
          <a:srgbClr val="EC8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1590675</xdr:rowOff>
    </xdr:from>
    <xdr:to>
      <xdr:col>14</xdr:col>
      <xdr:colOff>0</xdr:colOff>
      <xdr:row>0</xdr:row>
      <xdr:rowOff>1790700</xdr:rowOff>
    </xdr:to>
    <xdr:sp>
      <xdr:nvSpPr>
        <xdr:cNvPr id="2" name="Прямоугольник 64"/>
        <xdr:cNvSpPr>
          <a:spLocks/>
        </xdr:cNvSpPr>
      </xdr:nvSpPr>
      <xdr:spPr>
        <a:xfrm>
          <a:off x="85725" y="1590675"/>
          <a:ext cx="12172950" cy="190500"/>
        </a:xfrm>
        <a:prstGeom prst="rect">
          <a:avLst/>
        </a:prstGeom>
        <a:solidFill>
          <a:srgbClr val="EC8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57150</xdr:rowOff>
    </xdr:from>
    <xdr:to>
      <xdr:col>13</xdr:col>
      <xdr:colOff>1781175</xdr:colOff>
      <xdr:row>10</xdr:row>
      <xdr:rowOff>314325</xdr:rowOff>
    </xdr:to>
    <xdr:sp>
      <xdr:nvSpPr>
        <xdr:cNvPr id="3" name="Прямоугольник 64"/>
        <xdr:cNvSpPr>
          <a:spLocks/>
        </xdr:cNvSpPr>
      </xdr:nvSpPr>
      <xdr:spPr>
        <a:xfrm>
          <a:off x="85725" y="4000500"/>
          <a:ext cx="12153900" cy="257175"/>
        </a:xfrm>
        <a:prstGeom prst="rect">
          <a:avLst/>
        </a:prstGeom>
        <a:solidFill>
          <a:srgbClr val="EC8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13</xdr:col>
      <xdr:colOff>1704975</xdr:colOff>
      <xdr:row>0</xdr:row>
      <xdr:rowOff>1590675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rcRect t="31323" b="35296"/>
        <a:stretch>
          <a:fillRect/>
        </a:stretch>
      </xdr:blipFill>
      <xdr:spPr>
        <a:xfrm>
          <a:off x="95250" y="47625"/>
          <a:ext cx="12068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1657350</xdr:colOff>
      <xdr:row>0</xdr:row>
      <xdr:rowOff>0</xdr:rowOff>
    </xdr:from>
    <xdr:to>
      <xdr:col>13</xdr:col>
      <xdr:colOff>1590675</xdr:colOff>
      <xdr:row>0</xdr:row>
      <xdr:rowOff>1552575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0"/>
          <a:ext cx="6200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22</xdr:row>
      <xdr:rowOff>28575</xdr:rowOff>
    </xdr:from>
    <xdr:to>
      <xdr:col>13</xdr:col>
      <xdr:colOff>1343025</xdr:colOff>
      <xdr:row>23</xdr:row>
      <xdr:rowOff>66675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7972425" y="7200900"/>
          <a:ext cx="3829050" cy="428625"/>
        </a:xfrm>
        <a:prstGeom prst="rect">
          <a:avLst/>
        </a:prstGeom>
        <a:noFill/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Загальні витрати на придбання автомобіля</a:t>
          </a: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4</xdr:col>
      <xdr:colOff>66675</xdr:colOff>
      <xdr:row>10</xdr:row>
      <xdr:rowOff>371475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3971925"/>
          <a:ext cx="2114550" cy="342900"/>
        </a:xfrm>
        <a:prstGeom prst="rect">
          <a:avLst/>
        </a:prstGeom>
        <a:noFill/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Умови</a:t>
          </a: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страхування:</a:t>
          </a:r>
        </a:p>
      </xdr:txBody>
    </xdr:sp>
    <xdr:clientData/>
  </xdr:twoCellAnchor>
  <xdr:twoCellAnchor editAs="oneCell">
    <xdr:from>
      <xdr:col>6</xdr:col>
      <xdr:colOff>1323975</xdr:colOff>
      <xdr:row>0</xdr:row>
      <xdr:rowOff>342900</xdr:rowOff>
    </xdr:from>
    <xdr:to>
      <xdr:col>11</xdr:col>
      <xdr:colOff>657225</xdr:colOff>
      <xdr:row>0</xdr:row>
      <xdr:rowOff>1685925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342900"/>
          <a:ext cx="3810000" cy="1343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295275</xdr:rowOff>
    </xdr:from>
    <xdr:to>
      <xdr:col>5</xdr:col>
      <xdr:colOff>438150</xdr:colOff>
      <xdr:row>0</xdr:row>
      <xdr:rowOff>1295400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5275"/>
          <a:ext cx="4086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428625</xdr:rowOff>
    </xdr:from>
    <xdr:to>
      <xdr:col>5</xdr:col>
      <xdr:colOff>457200</xdr:colOff>
      <xdr:row>0</xdr:row>
      <xdr:rowOff>1143000</xdr:rowOff>
    </xdr:to>
    <xdr:sp>
      <xdr:nvSpPr>
        <xdr:cNvPr id="10" name="Прямокутник 14"/>
        <xdr:cNvSpPr>
          <a:spLocks/>
        </xdr:cNvSpPr>
      </xdr:nvSpPr>
      <xdr:spPr>
        <a:xfrm>
          <a:off x="1219200" y="428625"/>
          <a:ext cx="28860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Кредитний продукт     </a:t>
          </a:r>
          <a:r>
            <a:rPr lang="en-US" cap="none" sz="2000" b="0" i="0" u="none" baseline="0">
              <a:solidFill>
                <a:srgbClr val="FFFFFF"/>
              </a:solidFill>
            </a:rPr>
            <a:t>"</a:t>
          </a:r>
          <a:r>
            <a:rPr lang="en-US" cap="none" sz="2000" b="0" i="0" u="none" baseline="0">
              <a:solidFill>
                <a:srgbClr val="FFFFFF"/>
              </a:solidFill>
            </a:rPr>
            <a:t>Kredo Fiat</a:t>
          </a:r>
          <a:r>
            <a:rPr lang="en-US" cap="none" sz="2000" b="0" i="0" u="none" baseline="0">
              <a:solidFill>
                <a:srgbClr val="FFFFFF"/>
              </a:solidFill>
            </a:rPr>
            <a:t>"</a:t>
          </a:r>
        </a:p>
      </xdr:txBody>
    </xdr:sp>
    <xdr:clientData/>
  </xdr:twoCellAnchor>
  <xdr:twoCellAnchor editAs="oneCell">
    <xdr:from>
      <xdr:col>12</xdr:col>
      <xdr:colOff>209550</xdr:colOff>
      <xdr:row>50</xdr:row>
      <xdr:rowOff>133350</xdr:rowOff>
    </xdr:from>
    <xdr:to>
      <xdr:col>12</xdr:col>
      <xdr:colOff>476250</xdr:colOff>
      <xdr:row>54</xdr:row>
      <xdr:rowOff>19050</xdr:rowOff>
    </xdr:to>
    <xdr:pic>
      <xdr:nvPicPr>
        <xdr:cNvPr id="11" name="Рисунок 22" descr="arrow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11801475"/>
          <a:ext cx="266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323850</xdr:rowOff>
    </xdr:from>
    <xdr:to>
      <xdr:col>5</xdr:col>
      <xdr:colOff>381000</xdr:colOff>
      <xdr:row>19</xdr:row>
      <xdr:rowOff>19050</xdr:rowOff>
    </xdr:to>
    <xdr:pic>
      <xdr:nvPicPr>
        <xdr:cNvPr id="12" name="Рисунок 23" descr="arrow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5838825"/>
          <a:ext cx="266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1533525</xdr:rowOff>
    </xdr:from>
    <xdr:to>
      <xdr:col>4</xdr:col>
      <xdr:colOff>76200</xdr:colOff>
      <xdr:row>1</xdr:row>
      <xdr:rowOff>28575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57150" y="1533525"/>
          <a:ext cx="2114550" cy="333375"/>
        </a:xfrm>
        <a:prstGeom prst="rect">
          <a:avLst/>
        </a:prstGeom>
        <a:noFill/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Умови</a:t>
          </a: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кредитування: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9"/>
  <dimension ref="A1:AJ146"/>
  <sheetViews>
    <sheetView tabSelected="1" view="pageBreakPreview" zoomScale="90" zoomScaleNormal="90" zoomScaleSheetLayoutView="90" zoomScalePageLayoutView="0" workbookViewId="0" topLeftCell="A1">
      <selection activeCell="B25" sqref="B25:I110"/>
    </sheetView>
  </sheetViews>
  <sheetFormatPr defaultColWidth="9.140625" defaultRowHeight="15"/>
  <cols>
    <col min="1" max="1" width="1.57421875" style="41" customWidth="1"/>
    <col min="2" max="2" width="3.140625" style="8" customWidth="1"/>
    <col min="3" max="3" width="5.140625" style="8" customWidth="1"/>
    <col min="4" max="4" width="21.57421875" style="8" customWidth="1"/>
    <col min="5" max="5" width="23.28125" style="8" customWidth="1"/>
    <col min="6" max="6" width="8.140625" style="8" customWidth="1"/>
    <col min="7" max="7" width="32.140625" style="8" customWidth="1"/>
    <col min="8" max="8" width="13.140625" style="49" customWidth="1"/>
    <col min="9" max="9" width="9.7109375" style="50" customWidth="1"/>
    <col min="10" max="10" width="3.00390625" style="47" customWidth="1"/>
    <col min="11" max="11" width="9.140625" style="8" customWidth="1"/>
    <col min="12" max="12" width="16.28125" style="8" customWidth="1"/>
    <col min="13" max="13" width="10.57421875" style="8" customWidth="1"/>
    <col min="14" max="14" width="27.00390625" style="8" customWidth="1"/>
    <col min="15" max="15" width="9.140625" style="8" hidden="1" customWidth="1"/>
    <col min="16" max="16" width="14.28125" style="7" hidden="1" customWidth="1"/>
    <col min="17" max="17" width="13.28125" style="7" hidden="1" customWidth="1"/>
    <col min="18" max="18" width="25.00390625" style="7" hidden="1" customWidth="1"/>
    <col min="19" max="20" width="9.140625" style="7" hidden="1" customWidth="1"/>
    <col min="21" max="21" width="12.8515625" style="7" hidden="1" customWidth="1"/>
    <col min="22" max="26" width="9.140625" style="7" hidden="1" customWidth="1"/>
    <col min="27" max="27" width="14.7109375" style="7" hidden="1" customWidth="1"/>
    <col min="28" max="29" width="9.140625" style="7" hidden="1" customWidth="1"/>
    <col min="30" max="30" width="13.421875" style="7" hidden="1" customWidth="1"/>
    <col min="31" max="35" width="9.140625" style="7" hidden="1" customWidth="1"/>
    <col min="36" max="36" width="8.7109375" style="7" hidden="1" customWidth="1"/>
    <col min="37" max="37" width="9.140625" style="8" customWidth="1"/>
    <col min="38" max="16384" width="9.140625" style="8" customWidth="1"/>
  </cols>
  <sheetData>
    <row r="1" spans="1:35" ht="144.75" customHeight="1" thickBot="1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P1" s="11"/>
      <c r="Q1" s="153" t="s">
        <v>0</v>
      </c>
      <c r="R1" s="11"/>
      <c r="S1" s="97"/>
      <c r="T1" s="98"/>
      <c r="U1" s="98"/>
      <c r="V1" s="98"/>
      <c r="W1" s="98"/>
      <c r="X1" s="98"/>
      <c r="Y1" s="98"/>
      <c r="Z1" s="11"/>
      <c r="AB1" s="99" t="s">
        <v>1</v>
      </c>
      <c r="AC1" s="99"/>
      <c r="AD1" s="99"/>
      <c r="AE1" s="99"/>
      <c r="AF1" s="99"/>
      <c r="AG1" s="99"/>
      <c r="AH1" s="99"/>
      <c r="AI1" s="99"/>
    </row>
    <row r="2" spans="1:35" ht="36.75" customHeight="1" thickBot="1">
      <c r="A2" s="9"/>
      <c r="B2" s="199" t="s">
        <v>2</v>
      </c>
      <c r="C2" s="200"/>
      <c r="D2" s="200"/>
      <c r="E2" s="201"/>
      <c r="F2" s="10"/>
      <c r="G2" s="94"/>
      <c r="H2" s="11"/>
      <c r="I2" s="202" t="s">
        <v>10</v>
      </c>
      <c r="J2" s="203"/>
      <c r="K2" s="203"/>
      <c r="L2" s="204"/>
      <c r="M2" s="11"/>
      <c r="N2" s="147" t="s">
        <v>11</v>
      </c>
      <c r="P2" s="11"/>
      <c r="Q2" s="154">
        <v>12</v>
      </c>
      <c r="R2" s="98"/>
      <c r="S2" s="100"/>
      <c r="T2" s="100"/>
      <c r="U2" s="100"/>
      <c r="V2" s="100"/>
      <c r="W2" s="100"/>
      <c r="X2" s="98"/>
      <c r="Y2" s="98"/>
      <c r="Z2" s="60"/>
      <c r="AB2" s="208" t="s">
        <v>3</v>
      </c>
      <c r="AC2" s="209"/>
      <c r="AD2" s="209"/>
      <c r="AE2" s="209"/>
      <c r="AF2" s="209"/>
      <c r="AG2" s="209"/>
      <c r="AH2" s="209"/>
      <c r="AI2" s="210"/>
    </row>
    <row r="3" spans="1:35" ht="12" customHeight="1" thickBot="1">
      <c r="A3" s="9"/>
      <c r="B3" s="11"/>
      <c r="C3" s="13"/>
      <c r="D3" s="11"/>
      <c r="E3" s="10"/>
      <c r="F3" s="10"/>
      <c r="G3" s="14"/>
      <c r="H3" s="11"/>
      <c r="I3" s="205"/>
      <c r="J3" s="205"/>
      <c r="K3" s="205"/>
      <c r="L3" s="205"/>
      <c r="M3" s="55"/>
      <c r="N3" s="56"/>
      <c r="P3" s="11"/>
      <c r="Q3" s="155">
        <v>24</v>
      </c>
      <c r="R3" s="101"/>
      <c r="S3" s="102"/>
      <c r="T3" s="102"/>
      <c r="U3" s="102"/>
      <c r="V3" s="102"/>
      <c r="W3" s="102"/>
      <c r="X3" s="102"/>
      <c r="Y3" s="102"/>
      <c r="Z3" s="60"/>
      <c r="AA3" s="103" t="s">
        <v>4</v>
      </c>
      <c r="AB3" s="182" t="s">
        <v>26</v>
      </c>
      <c r="AC3" s="183"/>
      <c r="AD3" s="15" t="s">
        <v>5</v>
      </c>
      <c r="AE3" s="15" t="s">
        <v>6</v>
      </c>
      <c r="AF3" s="184" t="s">
        <v>7</v>
      </c>
      <c r="AG3" s="185"/>
      <c r="AH3" s="184" t="s">
        <v>8</v>
      </c>
      <c r="AI3" s="185"/>
    </row>
    <row r="4" spans="1:35" ht="30" customHeight="1" thickBot="1">
      <c r="A4" s="9"/>
      <c r="B4" s="199" t="s">
        <v>9</v>
      </c>
      <c r="C4" s="200"/>
      <c r="D4" s="200"/>
      <c r="E4" s="201"/>
      <c r="F4" s="10"/>
      <c r="G4" s="93"/>
      <c r="H4" s="11"/>
      <c r="I4" s="190" t="s">
        <v>13</v>
      </c>
      <c r="J4" s="191"/>
      <c r="K4" s="191"/>
      <c r="L4" s="192"/>
      <c r="M4" s="16"/>
      <c r="N4" s="91" t="str">
        <f>IF($G$4&gt;0,$P$40,"Ні")</f>
        <v>Ні</v>
      </c>
      <c r="P4" s="11"/>
      <c r="Q4" s="154">
        <v>36</v>
      </c>
      <c r="R4" s="101"/>
      <c r="S4" s="102"/>
      <c r="T4" s="102"/>
      <c r="U4" s="102"/>
      <c r="V4" s="102"/>
      <c r="W4" s="102"/>
      <c r="X4" s="102"/>
      <c r="Y4" s="102"/>
      <c r="Z4" s="60"/>
      <c r="AA4" s="104">
        <f>DATE(YEAR($U$19),MONTH($U$19)+1,DAY(1)-1)</f>
        <v>43100</v>
      </c>
      <c r="AB4" s="186">
        <v>1</v>
      </c>
      <c r="AC4" s="187"/>
      <c r="AD4" s="148" t="e">
        <f>IF($U$20&gt;15,0,IF($N$2=$W$17,PPMT($N$6/1200,AB4,$N$8,-$G$19)))</f>
        <v>#NUM!</v>
      </c>
      <c r="AE4" s="149"/>
      <c r="AF4" s="188" t="e">
        <f>IF($AD$4=0,$G$19*($N$6/100)*(AA4-$U$19+1)/360,IPMT($N$6/1200,AB4,$N$8,-$G$19))</f>
        <v>#NUM!</v>
      </c>
      <c r="AG4" s="189"/>
      <c r="AH4" s="206" t="e">
        <f>AF4+AD4</f>
        <v>#NUM!</v>
      </c>
      <c r="AI4" s="207"/>
    </row>
    <row r="5" spans="1:35" ht="12" customHeight="1" thickBot="1">
      <c r="A5" s="9"/>
      <c r="B5" s="17"/>
      <c r="C5" s="17"/>
      <c r="D5" s="17"/>
      <c r="E5" s="17"/>
      <c r="F5" s="10"/>
      <c r="G5" s="18"/>
      <c r="H5" s="11"/>
      <c r="I5" s="11"/>
      <c r="J5" s="11"/>
      <c r="K5" s="11"/>
      <c r="L5" s="11"/>
      <c r="M5" s="11"/>
      <c r="N5" s="12"/>
      <c r="Q5" s="155">
        <v>48</v>
      </c>
      <c r="R5" s="11"/>
      <c r="S5" s="105"/>
      <c r="T5" s="11"/>
      <c r="U5" s="11"/>
      <c r="V5" s="11"/>
      <c r="W5" s="11"/>
      <c r="X5" s="11"/>
      <c r="Y5" s="11"/>
      <c r="Z5" s="60"/>
      <c r="AA5" s="104">
        <f aca="true" t="shared" si="0" ref="AA5:AA68">IF(AB5="","",DATE(YEAR(AA4),MONTH(AA4)+2,DAY(1)-1))</f>
        <v>43131</v>
      </c>
      <c r="AB5" s="195">
        <v>2</v>
      </c>
      <c r="AC5" s="196"/>
      <c r="AD5" s="148" t="e">
        <f>IF($AD$4=0,PPMT($N$6/1200,AB4,$N$8,-$G$19),PPMT($N$6/1200,AB5,$N$8,-$G$19))</f>
        <v>#NUM!</v>
      </c>
      <c r="AE5" s="149"/>
      <c r="AF5" s="193" t="e">
        <f>IF($AD$4=0,IPMT($N$6/1200,AB4,$N$8,-$G$19),IPMT($N$6/1200,AB5,$N$8,-$G$19))</f>
        <v>#NUM!</v>
      </c>
      <c r="AG5" s="194"/>
      <c r="AH5" s="197" t="e">
        <f>AF5+AD5</f>
        <v>#NUM!</v>
      </c>
      <c r="AI5" s="198"/>
    </row>
    <row r="6" spans="1:35" ht="26.25" customHeight="1" thickBot="1">
      <c r="A6" s="9"/>
      <c r="B6" s="199" t="s">
        <v>12</v>
      </c>
      <c r="C6" s="200"/>
      <c r="D6" s="200"/>
      <c r="E6" s="201"/>
      <c r="F6" s="10"/>
      <c r="G6" s="93"/>
      <c r="H6" s="11"/>
      <c r="I6" s="202" t="s">
        <v>16</v>
      </c>
      <c r="J6" s="203"/>
      <c r="K6" s="203"/>
      <c r="L6" s="204"/>
      <c r="M6" s="10"/>
      <c r="N6" s="90">
        <f>Q40</f>
        <v>0</v>
      </c>
      <c r="Q6" s="154">
        <v>60</v>
      </c>
      <c r="R6" s="11"/>
      <c r="S6" s="105"/>
      <c r="T6" s="11"/>
      <c r="U6" s="11"/>
      <c r="V6" s="11"/>
      <c r="W6" s="11"/>
      <c r="X6" s="11"/>
      <c r="Y6" s="11"/>
      <c r="Z6" s="60"/>
      <c r="AA6" s="104">
        <f t="shared" si="0"/>
        <v>43159</v>
      </c>
      <c r="AB6" s="195">
        <v>3</v>
      </c>
      <c r="AC6" s="196"/>
      <c r="AD6" s="148" t="e">
        <f aca="true" t="shared" si="1" ref="AD6:AD69">IF($AD$4=0,PPMT($N$6/1200,AB5,$N$8,-$G$19),PPMT($N$6/1200,AB6,$N$8,-$G$19))</f>
        <v>#NUM!</v>
      </c>
      <c r="AE6" s="149"/>
      <c r="AF6" s="193" t="e">
        <f aca="true" t="shared" si="2" ref="AF6:AF69">IF($AD$4=0,IPMT($N$6/1200,AB5,$N$8,-$G$19),IPMT($N$6/1200,AB6,$N$8,-$G$19))</f>
        <v>#NUM!</v>
      </c>
      <c r="AG6" s="194"/>
      <c r="AH6" s="197" t="e">
        <f aca="true" t="shared" si="3" ref="AH6:AH69">AF6+AD6</f>
        <v>#NUM!</v>
      </c>
      <c r="AI6" s="198"/>
    </row>
    <row r="7" spans="1:35" ht="9.75" customHeight="1" thickBot="1">
      <c r="A7" s="9"/>
      <c r="B7" s="17"/>
      <c r="C7" s="17"/>
      <c r="D7" s="17"/>
      <c r="E7" s="17"/>
      <c r="F7" s="10"/>
      <c r="G7" s="19"/>
      <c r="H7" s="11"/>
      <c r="I7" s="59"/>
      <c r="J7" s="59"/>
      <c r="K7" s="59"/>
      <c r="L7" s="59"/>
      <c r="M7" s="59"/>
      <c r="N7" s="59"/>
      <c r="Q7" s="155">
        <v>72</v>
      </c>
      <c r="R7" s="11"/>
      <c r="S7" s="106"/>
      <c r="T7" s="106"/>
      <c r="U7" s="106"/>
      <c r="V7" s="11"/>
      <c r="W7" s="11"/>
      <c r="X7" s="11"/>
      <c r="Y7" s="11"/>
      <c r="Z7" s="60"/>
      <c r="AA7" s="104">
        <f t="shared" si="0"/>
        <v>43190</v>
      </c>
      <c r="AB7" s="195">
        <v>4</v>
      </c>
      <c r="AC7" s="196"/>
      <c r="AD7" s="148" t="e">
        <f t="shared" si="1"/>
        <v>#NUM!</v>
      </c>
      <c r="AE7" s="149"/>
      <c r="AF7" s="193" t="e">
        <f t="shared" si="2"/>
        <v>#NUM!</v>
      </c>
      <c r="AG7" s="194"/>
      <c r="AH7" s="197" t="e">
        <f t="shared" si="3"/>
        <v>#NUM!</v>
      </c>
      <c r="AI7" s="198"/>
    </row>
    <row r="8" spans="1:35" ht="15.75" customHeight="1" thickBot="1">
      <c r="A8" s="9"/>
      <c r="B8" s="262" t="s">
        <v>31</v>
      </c>
      <c r="C8" s="263"/>
      <c r="D8" s="263"/>
      <c r="E8" s="264"/>
      <c r="F8" s="10"/>
      <c r="G8" s="86">
        <f>IF(OR($G$2="",$N$8=""),0,$Z$40)</f>
        <v>0</v>
      </c>
      <c r="H8" s="11"/>
      <c r="I8" s="202" t="s">
        <v>15</v>
      </c>
      <c r="J8" s="203"/>
      <c r="K8" s="203"/>
      <c r="L8" s="204"/>
      <c r="M8" s="10"/>
      <c r="N8" s="95"/>
      <c r="Q8" s="156">
        <v>84</v>
      </c>
      <c r="R8" s="11"/>
      <c r="S8" s="11"/>
      <c r="T8" s="11"/>
      <c r="U8" s="11"/>
      <c r="V8" s="11"/>
      <c r="W8" s="11"/>
      <c r="X8" s="11"/>
      <c r="Y8" s="11"/>
      <c r="Z8" s="60"/>
      <c r="AA8" s="104">
        <f t="shared" si="0"/>
        <v>43220</v>
      </c>
      <c r="AB8" s="195">
        <v>5</v>
      </c>
      <c r="AC8" s="196"/>
      <c r="AD8" s="148" t="e">
        <f t="shared" si="1"/>
        <v>#NUM!</v>
      </c>
      <c r="AE8" s="149"/>
      <c r="AF8" s="193" t="e">
        <f t="shared" si="2"/>
        <v>#NUM!</v>
      </c>
      <c r="AG8" s="194"/>
      <c r="AH8" s="197" t="e">
        <f t="shared" si="3"/>
        <v>#NUM!</v>
      </c>
      <c r="AI8" s="198"/>
    </row>
    <row r="9" spans="1:35" ht="6.75" customHeight="1" thickBot="1">
      <c r="A9" s="9"/>
      <c r="B9" s="265"/>
      <c r="C9" s="266"/>
      <c r="D9" s="266"/>
      <c r="E9" s="267"/>
      <c r="F9" s="10"/>
      <c r="G9" s="18"/>
      <c r="H9" s="11"/>
      <c r="I9" s="11"/>
      <c r="J9" s="11"/>
      <c r="K9" s="11"/>
      <c r="L9" s="11"/>
      <c r="M9" s="11"/>
      <c r="N9" s="11"/>
      <c r="R9" s="11"/>
      <c r="S9" s="11"/>
      <c r="T9" s="11"/>
      <c r="U9" s="11"/>
      <c r="V9" s="11"/>
      <c r="W9" s="11"/>
      <c r="X9" s="11"/>
      <c r="Y9" s="11"/>
      <c r="Z9" s="60"/>
      <c r="AA9" s="104">
        <f t="shared" si="0"/>
        <v>43251</v>
      </c>
      <c r="AB9" s="195">
        <v>6</v>
      </c>
      <c r="AC9" s="196"/>
      <c r="AD9" s="148" t="e">
        <f t="shared" si="1"/>
        <v>#NUM!</v>
      </c>
      <c r="AE9" s="149"/>
      <c r="AF9" s="193" t="e">
        <f t="shared" si="2"/>
        <v>#NUM!</v>
      </c>
      <c r="AG9" s="194"/>
      <c r="AH9" s="197" t="e">
        <f t="shared" si="3"/>
        <v>#NUM!</v>
      </c>
      <c r="AI9" s="198"/>
    </row>
    <row r="10" spans="1:35" ht="16.5" customHeight="1" thickBot="1">
      <c r="A10" s="9"/>
      <c r="B10" s="268"/>
      <c r="C10" s="269"/>
      <c r="D10" s="269"/>
      <c r="E10" s="270"/>
      <c r="F10" s="16"/>
      <c r="G10" s="92">
        <f>IF(Q15="",0,ROUND(Q15*G8,2))</f>
        <v>0</v>
      </c>
      <c r="H10" s="11"/>
      <c r="I10" s="202" t="s">
        <v>28</v>
      </c>
      <c r="J10" s="203"/>
      <c r="K10" s="203"/>
      <c r="L10" s="204"/>
      <c r="M10" s="16"/>
      <c r="N10" s="146">
        <v>0</v>
      </c>
      <c r="P10" s="96" t="s">
        <v>39</v>
      </c>
      <c r="R10" s="11"/>
      <c r="S10" s="11"/>
      <c r="T10" s="11"/>
      <c r="U10" s="11"/>
      <c r="V10" s="11"/>
      <c r="W10" s="11"/>
      <c r="X10" s="11"/>
      <c r="Y10" s="11"/>
      <c r="Z10" s="60"/>
      <c r="AA10" s="104">
        <f t="shared" si="0"/>
        <v>43281</v>
      </c>
      <c r="AB10" s="195">
        <v>7</v>
      </c>
      <c r="AC10" s="196"/>
      <c r="AD10" s="148" t="e">
        <f t="shared" si="1"/>
        <v>#NUM!</v>
      </c>
      <c r="AE10" s="149"/>
      <c r="AF10" s="193" t="e">
        <f t="shared" si="2"/>
        <v>#NUM!</v>
      </c>
      <c r="AG10" s="194"/>
      <c r="AH10" s="197" t="e">
        <f t="shared" si="3"/>
        <v>#NUM!</v>
      </c>
      <c r="AI10" s="198"/>
    </row>
    <row r="11" spans="1:35" ht="29.25" customHeight="1" thickBot="1">
      <c r="A11" s="20"/>
      <c r="B11" s="21"/>
      <c r="C11" s="21"/>
      <c r="D11" s="21"/>
      <c r="E11" s="21"/>
      <c r="F11" s="21"/>
      <c r="G11" s="21"/>
      <c r="H11" s="11" t="s">
        <v>44</v>
      </c>
      <c r="I11" s="57"/>
      <c r="J11" s="58"/>
      <c r="K11" s="59"/>
      <c r="L11" s="59"/>
      <c r="M11" s="59"/>
      <c r="N11" s="62"/>
      <c r="P11" s="157">
        <v>0</v>
      </c>
      <c r="R11" s="107"/>
      <c r="S11" s="11"/>
      <c r="T11" s="11"/>
      <c r="U11" s="11"/>
      <c r="V11" s="11"/>
      <c r="W11" s="11"/>
      <c r="X11" s="11"/>
      <c r="Y11" s="11"/>
      <c r="Z11" s="60"/>
      <c r="AA11" s="104">
        <f t="shared" si="0"/>
        <v>43312</v>
      </c>
      <c r="AB11" s="195">
        <v>8</v>
      </c>
      <c r="AC11" s="196"/>
      <c r="AD11" s="148" t="e">
        <f t="shared" si="1"/>
        <v>#NUM!</v>
      </c>
      <c r="AE11" s="149"/>
      <c r="AF11" s="193" t="e">
        <f t="shared" si="2"/>
        <v>#NUM!</v>
      </c>
      <c r="AG11" s="194"/>
      <c r="AH11" s="197" t="e">
        <f t="shared" si="3"/>
        <v>#NUM!</v>
      </c>
      <c r="AI11" s="198"/>
    </row>
    <row r="12" spans="1:35" ht="20.25" customHeight="1" thickBot="1">
      <c r="A12" s="9"/>
      <c r="B12" s="211" t="s">
        <v>33</v>
      </c>
      <c r="C12" s="212"/>
      <c r="D12" s="212"/>
      <c r="E12" s="213"/>
      <c r="F12" s="10"/>
      <c r="G12" s="181">
        <v>0</v>
      </c>
      <c r="H12" s="65">
        <v>0</v>
      </c>
      <c r="I12" s="271" t="s">
        <v>19</v>
      </c>
      <c r="J12" s="272"/>
      <c r="K12" s="272"/>
      <c r="L12" s="273"/>
      <c r="M12" s="16"/>
      <c r="N12" s="277">
        <f>ROUND(Q16*G12,2)+(G12*IF(G16="Так",N15,0))</f>
        <v>0</v>
      </c>
      <c r="P12" s="157">
        <v>0</v>
      </c>
      <c r="Q12" s="158"/>
      <c r="R12" s="108"/>
      <c r="S12" s="108"/>
      <c r="T12" s="108"/>
      <c r="Z12" s="60"/>
      <c r="AA12" s="61">
        <f t="shared" si="0"/>
        <v>43343</v>
      </c>
      <c r="AB12" s="195">
        <v>9</v>
      </c>
      <c r="AC12" s="196"/>
      <c r="AD12" s="148" t="e">
        <f t="shared" si="1"/>
        <v>#NUM!</v>
      </c>
      <c r="AE12" s="149"/>
      <c r="AF12" s="193" t="e">
        <f t="shared" si="2"/>
        <v>#NUM!</v>
      </c>
      <c r="AG12" s="194"/>
      <c r="AH12" s="197" t="e">
        <f t="shared" si="3"/>
        <v>#NUM!</v>
      </c>
      <c r="AI12" s="198"/>
    </row>
    <row r="13" spans="1:36" s="23" customFormat="1" ht="15.75" customHeight="1" thickBot="1">
      <c r="A13" s="9"/>
      <c r="B13" s="217" t="s">
        <v>32</v>
      </c>
      <c r="C13" s="218"/>
      <c r="D13" s="218"/>
      <c r="E13" s="219"/>
      <c r="F13" s="11"/>
      <c r="G13" s="88"/>
      <c r="H13" s="11"/>
      <c r="I13" s="274"/>
      <c r="J13" s="275"/>
      <c r="K13" s="275"/>
      <c r="L13" s="276"/>
      <c r="M13" s="11"/>
      <c r="N13" s="278"/>
      <c r="P13" s="109"/>
      <c r="Q13" s="109"/>
      <c r="R13" s="109"/>
      <c r="S13" s="109"/>
      <c r="T13" s="109"/>
      <c r="U13" s="7"/>
      <c r="V13" s="7"/>
      <c r="W13" s="7"/>
      <c r="X13" s="7"/>
      <c r="Y13" s="7"/>
      <c r="Z13" s="60"/>
      <c r="AA13" s="61">
        <f t="shared" si="0"/>
        <v>43373</v>
      </c>
      <c r="AB13" s="195">
        <v>10</v>
      </c>
      <c r="AC13" s="196"/>
      <c r="AD13" s="148" t="e">
        <f t="shared" si="1"/>
        <v>#NUM!</v>
      </c>
      <c r="AE13" s="149"/>
      <c r="AF13" s="193" t="e">
        <f t="shared" si="2"/>
        <v>#NUM!</v>
      </c>
      <c r="AG13" s="194"/>
      <c r="AH13" s="197" t="e">
        <f t="shared" si="3"/>
        <v>#NUM!</v>
      </c>
      <c r="AI13" s="198"/>
      <c r="AJ13" s="7"/>
    </row>
    <row r="14" spans="1:35" ht="14.25" customHeight="1" thickBot="1">
      <c r="A14" s="9"/>
      <c r="B14" s="11"/>
      <c r="C14" s="11"/>
      <c r="D14" s="11"/>
      <c r="E14" s="11"/>
      <c r="F14" s="10"/>
      <c r="G14" s="11"/>
      <c r="H14" s="11"/>
      <c r="I14" s="11"/>
      <c r="J14" s="11"/>
      <c r="K14" s="11"/>
      <c r="L14" s="11"/>
      <c r="M14" s="11"/>
      <c r="N14" s="11"/>
      <c r="P14" s="11"/>
      <c r="Q14" s="7" t="s">
        <v>20</v>
      </c>
      <c r="S14" s="11"/>
      <c r="T14" s="11"/>
      <c r="W14" s="96" t="s">
        <v>17</v>
      </c>
      <c r="Z14" s="60"/>
      <c r="AA14" s="61">
        <f t="shared" si="0"/>
        <v>43404</v>
      </c>
      <c r="AB14" s="195">
        <v>11</v>
      </c>
      <c r="AC14" s="196"/>
      <c r="AD14" s="148" t="e">
        <f t="shared" si="1"/>
        <v>#NUM!</v>
      </c>
      <c r="AE14" s="149"/>
      <c r="AF14" s="193" t="e">
        <f t="shared" si="2"/>
        <v>#NUM!</v>
      </c>
      <c r="AG14" s="194"/>
      <c r="AH14" s="197" t="e">
        <f t="shared" si="3"/>
        <v>#NUM!</v>
      </c>
      <c r="AI14" s="198"/>
    </row>
    <row r="15" spans="1:36" s="23" customFormat="1" ht="16.5" customHeight="1" thickBot="1">
      <c r="A15" s="9"/>
      <c r="B15" s="211" t="s">
        <v>43</v>
      </c>
      <c r="C15" s="212"/>
      <c r="D15" s="212"/>
      <c r="E15" s="213"/>
      <c r="F15" s="10"/>
      <c r="G15" s="87"/>
      <c r="H15" s="11"/>
      <c r="I15" s="279" t="s">
        <v>14</v>
      </c>
      <c r="J15" s="280"/>
      <c r="K15" s="280"/>
      <c r="L15" s="281"/>
      <c r="M15" s="89"/>
      <c r="N15" s="277">
        <f>ROUND(G4*G15,2)</f>
        <v>0</v>
      </c>
      <c r="P15" s="11" t="s">
        <v>45</v>
      </c>
      <c r="Q15" s="110">
        <f>G4-G6+IF(G13="Так",N12,0)+IF(G16="Так",N15,0)</f>
        <v>0</v>
      </c>
      <c r="R15" s="7"/>
      <c r="S15" s="11"/>
      <c r="T15" s="11"/>
      <c r="U15" s="7"/>
      <c r="V15" s="7"/>
      <c r="W15" s="111" t="s">
        <v>18</v>
      </c>
      <c r="X15" s="7"/>
      <c r="Y15" s="7"/>
      <c r="Z15" s="60"/>
      <c r="AA15" s="61">
        <f t="shared" si="0"/>
        <v>43434</v>
      </c>
      <c r="AB15" s="195">
        <v>12</v>
      </c>
      <c r="AC15" s="196"/>
      <c r="AD15" s="148" t="e">
        <f t="shared" si="1"/>
        <v>#NUM!</v>
      </c>
      <c r="AE15" s="149"/>
      <c r="AF15" s="193" t="e">
        <f t="shared" si="2"/>
        <v>#NUM!</v>
      </c>
      <c r="AG15" s="194"/>
      <c r="AH15" s="197" t="e">
        <f t="shared" si="3"/>
        <v>#NUM!</v>
      </c>
      <c r="AI15" s="198"/>
      <c r="AJ15" s="7"/>
    </row>
    <row r="16" spans="1:35" ht="15.75" customHeight="1" thickBot="1">
      <c r="A16" s="9"/>
      <c r="B16" s="217" t="s">
        <v>34</v>
      </c>
      <c r="C16" s="218"/>
      <c r="D16" s="218"/>
      <c r="E16" s="219"/>
      <c r="F16" s="10"/>
      <c r="G16" s="73"/>
      <c r="H16" s="11"/>
      <c r="I16" s="282"/>
      <c r="J16" s="283"/>
      <c r="K16" s="283"/>
      <c r="L16" s="284"/>
      <c r="M16" s="83"/>
      <c r="N16" s="278"/>
      <c r="P16" s="11" t="s">
        <v>46</v>
      </c>
      <c r="Q16" s="112">
        <f>G4-G6</f>
        <v>0</v>
      </c>
      <c r="S16" s="11"/>
      <c r="T16" s="11"/>
      <c r="Z16" s="60"/>
      <c r="AA16" s="61">
        <f t="shared" si="0"/>
        <v>43465</v>
      </c>
      <c r="AB16" s="195">
        <v>13</v>
      </c>
      <c r="AC16" s="196"/>
      <c r="AD16" s="148" t="e">
        <f t="shared" si="1"/>
        <v>#NUM!</v>
      </c>
      <c r="AE16" s="149"/>
      <c r="AF16" s="193" t="e">
        <f t="shared" si="2"/>
        <v>#NUM!</v>
      </c>
      <c r="AG16" s="194"/>
      <c r="AH16" s="197" t="e">
        <f t="shared" si="3"/>
        <v>#NUM!</v>
      </c>
      <c r="AI16" s="198"/>
    </row>
    <row r="17" spans="1:35" ht="12" customHeight="1" thickBot="1">
      <c r="A17" s="2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1"/>
      <c r="W17" s="113" t="s">
        <v>11</v>
      </c>
      <c r="Z17" s="60"/>
      <c r="AA17" s="61">
        <f t="shared" si="0"/>
        <v>43496</v>
      </c>
      <c r="AB17" s="195">
        <v>14</v>
      </c>
      <c r="AC17" s="196"/>
      <c r="AD17" s="148" t="e">
        <f t="shared" si="1"/>
        <v>#NUM!</v>
      </c>
      <c r="AE17" s="149"/>
      <c r="AF17" s="193" t="e">
        <f t="shared" si="2"/>
        <v>#NUM!</v>
      </c>
      <c r="AG17" s="194"/>
      <c r="AH17" s="197" t="e">
        <f t="shared" si="3"/>
        <v>#NUM!</v>
      </c>
      <c r="AI17" s="198"/>
    </row>
    <row r="18" spans="1:35" ht="26.25" customHeight="1" thickBot="1">
      <c r="A18" s="9"/>
      <c r="B18" s="11"/>
      <c r="C18" s="11"/>
      <c r="D18" s="11"/>
      <c r="E18" s="11"/>
      <c r="F18" s="10"/>
      <c r="G18" s="11"/>
      <c r="H18" s="11"/>
      <c r="I18" s="11"/>
      <c r="J18" s="11"/>
      <c r="K18" s="11"/>
      <c r="L18" s="11"/>
      <c r="M18" s="11"/>
      <c r="N18" s="11"/>
      <c r="P18" s="11"/>
      <c r="T18" s="114"/>
      <c r="U18" s="114"/>
      <c r="W18" s="115" t="str">
        <f>IF(OR(G2=R28,G2=R31),"Класична","")</f>
        <v>Класична</v>
      </c>
      <c r="Z18" s="60"/>
      <c r="AA18" s="61">
        <f t="shared" si="0"/>
        <v>43524</v>
      </c>
      <c r="AB18" s="195">
        <v>15</v>
      </c>
      <c r="AC18" s="196"/>
      <c r="AD18" s="148" t="e">
        <f t="shared" si="1"/>
        <v>#NUM!</v>
      </c>
      <c r="AE18" s="149"/>
      <c r="AF18" s="193" t="e">
        <f t="shared" si="2"/>
        <v>#NUM!</v>
      </c>
      <c r="AG18" s="194"/>
      <c r="AH18" s="197" t="e">
        <f t="shared" si="3"/>
        <v>#NUM!</v>
      </c>
      <c r="AI18" s="198"/>
    </row>
    <row r="19" spans="1:35" ht="36" customHeight="1" thickBot="1">
      <c r="A19" s="25"/>
      <c r="B19" s="214" t="s">
        <v>20</v>
      </c>
      <c r="C19" s="215"/>
      <c r="D19" s="215"/>
      <c r="E19" s="216"/>
      <c r="F19" s="10"/>
      <c r="G19" s="85">
        <f>G4-G6+IF(G16="Так",N15,0)+IF(G13="Так",N12,0)</f>
        <v>0</v>
      </c>
      <c r="H19" s="11"/>
      <c r="I19" s="11"/>
      <c r="J19" s="11"/>
      <c r="K19" s="11"/>
      <c r="L19" s="11"/>
      <c r="M19" s="11"/>
      <c r="N19" s="12"/>
      <c r="Q19" s="116" t="s">
        <v>47</v>
      </c>
      <c r="S19" s="117"/>
      <c r="T19" s="7" t="s">
        <v>21</v>
      </c>
      <c r="U19" s="118">
        <f ca="1">TODAY()</f>
        <v>43073</v>
      </c>
      <c r="W19" s="119">
        <v>1</v>
      </c>
      <c r="X19" s="22">
        <v>31</v>
      </c>
      <c r="Z19" s="60"/>
      <c r="AA19" s="61">
        <f t="shared" si="0"/>
        <v>43555</v>
      </c>
      <c r="AB19" s="195">
        <v>16</v>
      </c>
      <c r="AC19" s="196"/>
      <c r="AD19" s="148" t="e">
        <f t="shared" si="1"/>
        <v>#NUM!</v>
      </c>
      <c r="AE19" s="149"/>
      <c r="AF19" s="193" t="e">
        <f t="shared" si="2"/>
        <v>#NUM!</v>
      </c>
      <c r="AG19" s="194"/>
      <c r="AH19" s="197" t="e">
        <f t="shared" si="3"/>
        <v>#NUM!</v>
      </c>
      <c r="AI19" s="198"/>
    </row>
    <row r="20" spans="1:35" ht="34.5" customHeight="1" thickBot="1">
      <c r="A20" s="2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Q20" s="120">
        <f>IF($N$12="Так",ROUND((G4-G6+I21)*G16/100,2),IF($L$20="Ні",ROUND((G4-G6)*G16/100,2),0))</f>
        <v>0</v>
      </c>
      <c r="T20" s="121" t="s">
        <v>22</v>
      </c>
      <c r="U20" s="122">
        <f>DAY(U19)</f>
        <v>4</v>
      </c>
      <c r="W20" s="22">
        <v>2</v>
      </c>
      <c r="X20" s="22">
        <v>28</v>
      </c>
      <c r="Z20" s="60"/>
      <c r="AA20" s="61">
        <f t="shared" si="0"/>
        <v>43585</v>
      </c>
      <c r="AB20" s="195">
        <v>17</v>
      </c>
      <c r="AC20" s="196"/>
      <c r="AD20" s="148" t="e">
        <f t="shared" si="1"/>
        <v>#NUM!</v>
      </c>
      <c r="AE20" s="149"/>
      <c r="AF20" s="193" t="e">
        <f t="shared" si="2"/>
        <v>#NUM!</v>
      </c>
      <c r="AG20" s="194"/>
      <c r="AH20" s="197" t="e">
        <f t="shared" si="3"/>
        <v>#NUM!</v>
      </c>
      <c r="AI20" s="198"/>
    </row>
    <row r="21" spans="1:35" ht="12" customHeight="1" thickBot="1">
      <c r="A21" s="9"/>
      <c r="B21" s="27"/>
      <c r="C21" s="26"/>
      <c r="D21" s="27"/>
      <c r="E21" s="26"/>
      <c r="F21" s="10"/>
      <c r="G21" s="19"/>
      <c r="H21" s="16"/>
      <c r="I21" s="18"/>
      <c r="J21" s="11"/>
      <c r="K21" s="11"/>
      <c r="L21" s="11"/>
      <c r="M21" s="11"/>
      <c r="N21" s="12"/>
      <c r="T21" s="123" t="s">
        <v>4</v>
      </c>
      <c r="U21" s="124">
        <f>MONTH(U19)</f>
        <v>12</v>
      </c>
      <c r="W21" s="22">
        <v>3</v>
      </c>
      <c r="X21" s="22">
        <v>31</v>
      </c>
      <c r="Z21" s="60"/>
      <c r="AA21" s="61">
        <f t="shared" si="0"/>
        <v>43616</v>
      </c>
      <c r="AB21" s="195">
        <v>18</v>
      </c>
      <c r="AC21" s="196"/>
      <c r="AD21" s="148" t="e">
        <f t="shared" si="1"/>
        <v>#NUM!</v>
      </c>
      <c r="AE21" s="149"/>
      <c r="AF21" s="193" t="e">
        <f t="shared" si="2"/>
        <v>#NUM!</v>
      </c>
      <c r="AG21" s="194"/>
      <c r="AH21" s="197" t="e">
        <f t="shared" si="3"/>
        <v>#NUM!</v>
      </c>
      <c r="AI21" s="198"/>
    </row>
    <row r="22" spans="1:35" ht="21.75" customHeight="1" thickBot="1">
      <c r="A22" s="9"/>
      <c r="B22" s="226" t="s">
        <v>3</v>
      </c>
      <c r="C22" s="227"/>
      <c r="D22" s="227"/>
      <c r="E22" s="227"/>
      <c r="F22" s="227"/>
      <c r="G22" s="227"/>
      <c r="H22" s="227"/>
      <c r="I22" s="228"/>
      <c r="J22" s="11"/>
      <c r="K22" s="11"/>
      <c r="L22" s="11"/>
      <c r="M22" s="11"/>
      <c r="N22" s="12"/>
      <c r="T22" s="63" t="s">
        <v>27</v>
      </c>
      <c r="U22" s="64">
        <v>1200000</v>
      </c>
      <c r="W22" s="22">
        <v>4</v>
      </c>
      <c r="X22" s="22">
        <v>30</v>
      </c>
      <c r="Z22" s="60"/>
      <c r="AA22" s="61">
        <f t="shared" si="0"/>
        <v>43646</v>
      </c>
      <c r="AB22" s="195">
        <v>19</v>
      </c>
      <c r="AC22" s="196"/>
      <c r="AD22" s="148" t="e">
        <f t="shared" si="1"/>
        <v>#NUM!</v>
      </c>
      <c r="AE22" s="149"/>
      <c r="AF22" s="193" t="e">
        <f t="shared" si="2"/>
        <v>#NUM!</v>
      </c>
      <c r="AG22" s="194"/>
      <c r="AH22" s="197" t="e">
        <f t="shared" si="3"/>
        <v>#NUM!</v>
      </c>
      <c r="AI22" s="198"/>
    </row>
    <row r="23" spans="1:35" ht="30.75" customHeight="1" thickBot="1">
      <c r="A23" s="9"/>
      <c r="B23" s="220" t="s">
        <v>4</v>
      </c>
      <c r="C23" s="221"/>
      <c r="D23" s="224" t="s">
        <v>5</v>
      </c>
      <c r="E23" s="224" t="s">
        <v>6</v>
      </c>
      <c r="F23" s="220" t="s">
        <v>7</v>
      </c>
      <c r="G23" s="221"/>
      <c r="H23" s="220" t="s">
        <v>8</v>
      </c>
      <c r="I23" s="221"/>
      <c r="J23" s="11"/>
      <c r="K23" s="11"/>
      <c r="L23" s="11"/>
      <c r="M23" s="11"/>
      <c r="N23" s="12"/>
      <c r="Q23" s="11"/>
      <c r="R23" s="11"/>
      <c r="T23" s="125" t="s">
        <v>48</v>
      </c>
      <c r="U23" s="126" t="e">
        <f>G6*100/G4</f>
        <v>#DIV/0!</v>
      </c>
      <c r="W23" s="22">
        <v>5</v>
      </c>
      <c r="X23" s="22">
        <v>31</v>
      </c>
      <c r="Z23" s="60"/>
      <c r="AA23" s="61">
        <f t="shared" si="0"/>
        <v>43677</v>
      </c>
      <c r="AB23" s="195">
        <v>20</v>
      </c>
      <c r="AC23" s="196"/>
      <c r="AD23" s="148" t="e">
        <f t="shared" si="1"/>
        <v>#NUM!</v>
      </c>
      <c r="AE23" s="149"/>
      <c r="AF23" s="193" t="e">
        <f t="shared" si="2"/>
        <v>#NUM!</v>
      </c>
      <c r="AG23" s="194"/>
      <c r="AH23" s="197" t="e">
        <f t="shared" si="3"/>
        <v>#NUM!</v>
      </c>
      <c r="AI23" s="198"/>
    </row>
    <row r="24" spans="1:35" ht="11.25" customHeight="1" thickBot="1">
      <c r="A24" s="9"/>
      <c r="B24" s="222"/>
      <c r="C24" s="223"/>
      <c r="D24" s="225"/>
      <c r="E24" s="225"/>
      <c r="F24" s="222"/>
      <c r="G24" s="223"/>
      <c r="H24" s="222"/>
      <c r="I24" s="223"/>
      <c r="J24" s="11"/>
      <c r="K24" s="11"/>
      <c r="L24" s="11"/>
      <c r="M24" s="11"/>
      <c r="N24" s="12"/>
      <c r="Q24" s="11"/>
      <c r="R24" s="11"/>
      <c r="W24" s="22"/>
      <c r="X24" s="22"/>
      <c r="Z24" s="60"/>
      <c r="AA24" s="61">
        <f t="shared" si="0"/>
        <v>43708</v>
      </c>
      <c r="AB24" s="195">
        <v>21</v>
      </c>
      <c r="AC24" s="196"/>
      <c r="AD24" s="148" t="e">
        <f t="shared" si="1"/>
        <v>#NUM!</v>
      </c>
      <c r="AE24" s="149"/>
      <c r="AF24" s="193" t="e">
        <f t="shared" si="2"/>
        <v>#NUM!</v>
      </c>
      <c r="AG24" s="194"/>
      <c r="AH24" s="197" t="e">
        <f t="shared" si="3"/>
        <v>#NUM!</v>
      </c>
      <c r="AI24" s="198"/>
    </row>
    <row r="25" spans="1:35" ht="12" customHeight="1">
      <c r="A25" s="9"/>
      <c r="B25" s="231"/>
      <c r="C25" s="231"/>
      <c r="D25" s="145"/>
      <c r="E25" s="145"/>
      <c r="F25" s="229"/>
      <c r="G25" s="229"/>
      <c r="H25" s="230"/>
      <c r="I25" s="230"/>
      <c r="J25" s="67"/>
      <c r="K25" s="232" t="s">
        <v>35</v>
      </c>
      <c r="L25" s="233"/>
      <c r="M25" s="74"/>
      <c r="N25" s="236">
        <f>G6</f>
        <v>0</v>
      </c>
      <c r="Q25" s="11"/>
      <c r="R25" s="11"/>
      <c r="S25" s="127"/>
      <c r="T25" s="127"/>
      <c r="U25" s="127"/>
      <c r="V25" s="51"/>
      <c r="W25" s="22">
        <v>6</v>
      </c>
      <c r="X25" s="22">
        <v>30</v>
      </c>
      <c r="Z25" s="60"/>
      <c r="AA25" s="61">
        <f t="shared" si="0"/>
        <v>43738</v>
      </c>
      <c r="AB25" s="195">
        <v>22</v>
      </c>
      <c r="AC25" s="196"/>
      <c r="AD25" s="148" t="e">
        <f t="shared" si="1"/>
        <v>#NUM!</v>
      </c>
      <c r="AE25" s="149"/>
      <c r="AF25" s="193" t="e">
        <f t="shared" si="2"/>
        <v>#NUM!</v>
      </c>
      <c r="AG25" s="194"/>
      <c r="AH25" s="197" t="e">
        <f t="shared" si="3"/>
        <v>#NUM!</v>
      </c>
      <c r="AI25" s="198"/>
    </row>
    <row r="26" spans="1:35" ht="12" customHeight="1" thickBot="1">
      <c r="A26" s="9"/>
      <c r="B26" s="231"/>
      <c r="C26" s="231"/>
      <c r="D26" s="145"/>
      <c r="E26" s="145"/>
      <c r="F26" s="229"/>
      <c r="G26" s="229"/>
      <c r="H26" s="230"/>
      <c r="I26" s="230"/>
      <c r="J26" s="67"/>
      <c r="K26" s="234"/>
      <c r="L26" s="235"/>
      <c r="M26" s="74"/>
      <c r="N26" s="237"/>
      <c r="P26" s="66"/>
      <c r="Q26" s="11"/>
      <c r="R26" s="11"/>
      <c r="S26" s="127"/>
      <c r="T26" s="127"/>
      <c r="U26" s="127"/>
      <c r="V26" s="51"/>
      <c r="W26" s="22">
        <v>7</v>
      </c>
      <c r="X26" s="22">
        <v>31</v>
      </c>
      <c r="Z26" s="60"/>
      <c r="AA26" s="61">
        <f t="shared" si="0"/>
        <v>43769</v>
      </c>
      <c r="AB26" s="195">
        <f>AB25+1</f>
        <v>23</v>
      </c>
      <c r="AC26" s="196"/>
      <c r="AD26" s="148" t="e">
        <f t="shared" si="1"/>
        <v>#NUM!</v>
      </c>
      <c r="AE26" s="149"/>
      <c r="AF26" s="193" t="e">
        <f t="shared" si="2"/>
        <v>#NUM!</v>
      </c>
      <c r="AG26" s="194"/>
      <c r="AH26" s="197" t="e">
        <f t="shared" si="3"/>
        <v>#NUM!</v>
      </c>
      <c r="AI26" s="198"/>
    </row>
    <row r="27" spans="1:35" ht="12" customHeight="1" thickBot="1">
      <c r="A27" s="9"/>
      <c r="B27" s="231"/>
      <c r="C27" s="231"/>
      <c r="D27" s="145"/>
      <c r="E27" s="145"/>
      <c r="F27" s="229"/>
      <c r="G27" s="229"/>
      <c r="H27" s="230"/>
      <c r="I27" s="230"/>
      <c r="J27" s="67"/>
      <c r="K27" s="75"/>
      <c r="L27" s="75"/>
      <c r="M27" s="67"/>
      <c r="N27" s="76"/>
      <c r="Q27" s="11"/>
      <c r="R27" s="128"/>
      <c r="S27" s="127"/>
      <c r="T27" s="127"/>
      <c r="U27" s="127"/>
      <c r="V27" s="51"/>
      <c r="W27" s="22">
        <v>8</v>
      </c>
      <c r="X27" s="22">
        <v>31</v>
      </c>
      <c r="Z27" s="60"/>
      <c r="AA27" s="61">
        <f t="shared" si="0"/>
        <v>43799</v>
      </c>
      <c r="AB27" s="195">
        <f>AB26+1</f>
        <v>24</v>
      </c>
      <c r="AC27" s="196"/>
      <c r="AD27" s="148" t="e">
        <f t="shared" si="1"/>
        <v>#NUM!</v>
      </c>
      <c r="AE27" s="149"/>
      <c r="AF27" s="193" t="e">
        <f t="shared" si="2"/>
        <v>#NUM!</v>
      </c>
      <c r="AG27" s="194"/>
      <c r="AH27" s="197" t="e">
        <f t="shared" si="3"/>
        <v>#NUM!</v>
      </c>
      <c r="AI27" s="198"/>
    </row>
    <row r="28" spans="1:35" ht="12" customHeight="1">
      <c r="A28" s="9"/>
      <c r="B28" s="231"/>
      <c r="C28" s="231"/>
      <c r="D28" s="145"/>
      <c r="E28" s="145"/>
      <c r="F28" s="229"/>
      <c r="G28" s="229"/>
      <c r="H28" s="230"/>
      <c r="I28" s="230"/>
      <c r="J28" s="67"/>
      <c r="K28" s="232" t="s">
        <v>36</v>
      </c>
      <c r="L28" s="233"/>
      <c r="M28" s="74"/>
      <c r="N28" s="236">
        <f>G10</f>
        <v>0</v>
      </c>
      <c r="Q28" s="11"/>
      <c r="R28" s="11"/>
      <c r="S28" s="127"/>
      <c r="T28" s="127"/>
      <c r="U28" s="127"/>
      <c r="V28" s="51"/>
      <c r="W28" s="22">
        <v>9</v>
      </c>
      <c r="X28" s="22">
        <v>30</v>
      </c>
      <c r="Z28" s="60"/>
      <c r="AA28" s="61">
        <f t="shared" si="0"/>
        <v>43830</v>
      </c>
      <c r="AB28" s="195">
        <f aca="true" t="shared" si="4" ref="AB28:AB78">AB27+1</f>
        <v>25</v>
      </c>
      <c r="AC28" s="196"/>
      <c r="AD28" s="148" t="e">
        <f t="shared" si="1"/>
        <v>#NUM!</v>
      </c>
      <c r="AE28" s="149"/>
      <c r="AF28" s="193" t="e">
        <f t="shared" si="2"/>
        <v>#NUM!</v>
      </c>
      <c r="AG28" s="194"/>
      <c r="AH28" s="197" t="e">
        <f t="shared" si="3"/>
        <v>#NUM!</v>
      </c>
      <c r="AI28" s="198"/>
    </row>
    <row r="29" spans="1:35" ht="12" customHeight="1" thickBot="1">
      <c r="A29" s="9"/>
      <c r="B29" s="231"/>
      <c r="C29" s="231"/>
      <c r="D29" s="145"/>
      <c r="E29" s="145"/>
      <c r="F29" s="229"/>
      <c r="G29" s="229"/>
      <c r="H29" s="230"/>
      <c r="I29" s="230"/>
      <c r="J29" s="67"/>
      <c r="K29" s="234"/>
      <c r="L29" s="235"/>
      <c r="M29" s="74"/>
      <c r="N29" s="237"/>
      <c r="Q29" s="11"/>
      <c r="R29" s="11"/>
      <c r="S29" s="127"/>
      <c r="T29" s="127"/>
      <c r="U29" s="127"/>
      <c r="V29" s="51"/>
      <c r="W29" s="22">
        <v>10</v>
      </c>
      <c r="X29" s="22">
        <v>31</v>
      </c>
      <c r="Z29" s="60"/>
      <c r="AA29" s="61">
        <f t="shared" si="0"/>
        <v>43861</v>
      </c>
      <c r="AB29" s="195">
        <f t="shared" si="4"/>
        <v>26</v>
      </c>
      <c r="AC29" s="196"/>
      <c r="AD29" s="148" t="e">
        <f t="shared" si="1"/>
        <v>#NUM!</v>
      </c>
      <c r="AE29" s="149"/>
      <c r="AF29" s="193" t="e">
        <f t="shared" si="2"/>
        <v>#NUM!</v>
      </c>
      <c r="AG29" s="194"/>
      <c r="AH29" s="197" t="e">
        <f t="shared" si="3"/>
        <v>#NUM!</v>
      </c>
      <c r="AI29" s="198"/>
    </row>
    <row r="30" spans="1:35" ht="12" customHeight="1" thickBot="1">
      <c r="A30" s="9"/>
      <c r="B30" s="231"/>
      <c r="C30" s="231"/>
      <c r="D30" s="145"/>
      <c r="E30" s="145"/>
      <c r="F30" s="229"/>
      <c r="G30" s="229"/>
      <c r="H30" s="230"/>
      <c r="I30" s="230"/>
      <c r="J30" s="67"/>
      <c r="K30" s="77"/>
      <c r="L30" s="77"/>
      <c r="M30" s="74"/>
      <c r="N30" s="78"/>
      <c r="Q30" s="11"/>
      <c r="R30" s="11"/>
      <c r="S30" s="127"/>
      <c r="T30" s="127"/>
      <c r="U30" s="127"/>
      <c r="V30" s="51"/>
      <c r="W30" s="22">
        <v>11</v>
      </c>
      <c r="X30" s="22">
        <v>30</v>
      </c>
      <c r="Z30" s="60"/>
      <c r="AA30" s="61">
        <f t="shared" si="0"/>
        <v>43890</v>
      </c>
      <c r="AB30" s="195">
        <f t="shared" si="4"/>
        <v>27</v>
      </c>
      <c r="AC30" s="196"/>
      <c r="AD30" s="148" t="e">
        <f t="shared" si="1"/>
        <v>#NUM!</v>
      </c>
      <c r="AE30" s="149"/>
      <c r="AF30" s="193" t="e">
        <f t="shared" si="2"/>
        <v>#NUM!</v>
      </c>
      <c r="AG30" s="194"/>
      <c r="AH30" s="197" t="e">
        <f t="shared" si="3"/>
        <v>#NUM!</v>
      </c>
      <c r="AI30" s="198"/>
    </row>
    <row r="31" spans="1:35" ht="12" customHeight="1">
      <c r="A31" s="9"/>
      <c r="B31" s="231"/>
      <c r="C31" s="231"/>
      <c r="D31" s="145"/>
      <c r="E31" s="145"/>
      <c r="F31" s="229"/>
      <c r="G31" s="229"/>
      <c r="H31" s="230"/>
      <c r="I31" s="230"/>
      <c r="J31" s="67"/>
      <c r="K31" s="232" t="s">
        <v>37</v>
      </c>
      <c r="L31" s="233"/>
      <c r="M31" s="74"/>
      <c r="N31" s="236" t="s">
        <v>51</v>
      </c>
      <c r="Q31" s="11"/>
      <c r="R31" s="11"/>
      <c r="S31" s="127"/>
      <c r="T31" s="127"/>
      <c r="U31" s="127"/>
      <c r="V31" s="51"/>
      <c r="W31" s="22">
        <v>12</v>
      </c>
      <c r="X31" s="22">
        <v>31</v>
      </c>
      <c r="Z31" s="60"/>
      <c r="AA31" s="61">
        <f t="shared" si="0"/>
        <v>43921</v>
      </c>
      <c r="AB31" s="195">
        <f t="shared" si="4"/>
        <v>28</v>
      </c>
      <c r="AC31" s="196"/>
      <c r="AD31" s="148" t="e">
        <f t="shared" si="1"/>
        <v>#NUM!</v>
      </c>
      <c r="AE31" s="149"/>
      <c r="AF31" s="193" t="e">
        <f t="shared" si="2"/>
        <v>#NUM!</v>
      </c>
      <c r="AG31" s="194"/>
      <c r="AH31" s="197" t="e">
        <f t="shared" si="3"/>
        <v>#NUM!</v>
      </c>
      <c r="AI31" s="198"/>
    </row>
    <row r="32" spans="1:35" ht="12" customHeight="1" thickBot="1">
      <c r="A32" s="9"/>
      <c r="B32" s="231"/>
      <c r="C32" s="231"/>
      <c r="D32" s="145"/>
      <c r="E32" s="145"/>
      <c r="F32" s="229"/>
      <c r="G32" s="229"/>
      <c r="H32" s="230"/>
      <c r="I32" s="230"/>
      <c r="J32" s="67"/>
      <c r="K32" s="234"/>
      <c r="L32" s="235"/>
      <c r="M32" s="74"/>
      <c r="N32" s="237"/>
      <c r="P32" s="67" t="s">
        <v>25</v>
      </c>
      <c r="Q32" s="11"/>
      <c r="R32" s="11"/>
      <c r="S32" s="127"/>
      <c r="T32" s="127"/>
      <c r="U32" s="127"/>
      <c r="V32" s="51"/>
      <c r="W32" s="11"/>
      <c r="Z32" s="60"/>
      <c r="AA32" s="61">
        <f t="shared" si="0"/>
        <v>43951</v>
      </c>
      <c r="AB32" s="195">
        <f t="shared" si="4"/>
        <v>29</v>
      </c>
      <c r="AC32" s="196"/>
      <c r="AD32" s="148" t="e">
        <f t="shared" si="1"/>
        <v>#NUM!</v>
      </c>
      <c r="AE32" s="149"/>
      <c r="AF32" s="193" t="e">
        <f t="shared" si="2"/>
        <v>#NUM!</v>
      </c>
      <c r="AG32" s="194"/>
      <c r="AH32" s="197" t="e">
        <f t="shared" si="3"/>
        <v>#NUM!</v>
      </c>
      <c r="AI32" s="198"/>
    </row>
    <row r="33" spans="1:35" ht="12" customHeight="1" thickBot="1">
      <c r="A33" s="9"/>
      <c r="B33" s="231"/>
      <c r="C33" s="231"/>
      <c r="D33" s="145"/>
      <c r="E33" s="145"/>
      <c r="F33" s="229"/>
      <c r="G33" s="229"/>
      <c r="H33" s="230"/>
      <c r="I33" s="230"/>
      <c r="J33" s="67"/>
      <c r="K33" s="79"/>
      <c r="L33" s="79"/>
      <c r="M33" s="55"/>
      <c r="N33" s="76"/>
      <c r="P33" s="67" t="s">
        <v>24</v>
      </c>
      <c r="Q33" s="11"/>
      <c r="R33" s="11"/>
      <c r="S33" s="127"/>
      <c r="T33" s="127"/>
      <c r="U33" s="127"/>
      <c r="V33" s="51"/>
      <c r="Z33" s="60"/>
      <c r="AA33" s="61">
        <f t="shared" si="0"/>
        <v>43982</v>
      </c>
      <c r="AB33" s="195">
        <f t="shared" si="4"/>
        <v>30</v>
      </c>
      <c r="AC33" s="196"/>
      <c r="AD33" s="148" t="e">
        <f t="shared" si="1"/>
        <v>#NUM!</v>
      </c>
      <c r="AE33" s="149"/>
      <c r="AF33" s="193" t="e">
        <f t="shared" si="2"/>
        <v>#NUM!</v>
      </c>
      <c r="AG33" s="194"/>
      <c r="AH33" s="197" t="e">
        <f t="shared" si="3"/>
        <v>#NUM!</v>
      </c>
      <c r="AI33" s="198"/>
    </row>
    <row r="34" spans="1:35" ht="12" customHeight="1">
      <c r="A34" s="9"/>
      <c r="B34" s="231"/>
      <c r="C34" s="231"/>
      <c r="D34" s="145"/>
      <c r="E34" s="145"/>
      <c r="F34" s="229"/>
      <c r="G34" s="229"/>
      <c r="H34" s="230"/>
      <c r="I34" s="230"/>
      <c r="J34" s="67"/>
      <c r="K34" s="232" t="s">
        <v>38</v>
      </c>
      <c r="L34" s="233"/>
      <c r="M34" s="74"/>
      <c r="N34" s="236">
        <f>IF(G16="Ні",N15,0)</f>
        <v>0</v>
      </c>
      <c r="Q34" s="129"/>
      <c r="R34" s="11"/>
      <c r="S34" s="127"/>
      <c r="T34" s="127"/>
      <c r="U34" s="127"/>
      <c r="V34" s="51"/>
      <c r="Z34" s="60"/>
      <c r="AA34" s="61">
        <f t="shared" si="0"/>
        <v>44012</v>
      </c>
      <c r="AB34" s="195">
        <f t="shared" si="4"/>
        <v>31</v>
      </c>
      <c r="AC34" s="196"/>
      <c r="AD34" s="148" t="e">
        <f t="shared" si="1"/>
        <v>#NUM!</v>
      </c>
      <c r="AE34" s="149"/>
      <c r="AF34" s="193" t="e">
        <f t="shared" si="2"/>
        <v>#NUM!</v>
      </c>
      <c r="AG34" s="194"/>
      <c r="AH34" s="197" t="e">
        <f t="shared" si="3"/>
        <v>#NUM!</v>
      </c>
      <c r="AI34" s="198"/>
    </row>
    <row r="35" spans="1:35" ht="12" customHeight="1" thickBot="1">
      <c r="A35" s="9"/>
      <c r="B35" s="231"/>
      <c r="C35" s="231"/>
      <c r="D35" s="145"/>
      <c r="E35" s="145"/>
      <c r="F35" s="229"/>
      <c r="G35" s="229"/>
      <c r="H35" s="230"/>
      <c r="I35" s="230"/>
      <c r="J35" s="67"/>
      <c r="K35" s="234"/>
      <c r="L35" s="235"/>
      <c r="M35" s="74"/>
      <c r="N35" s="237"/>
      <c r="Q35" s="129"/>
      <c r="R35" s="11"/>
      <c r="S35" s="127"/>
      <c r="T35" s="127"/>
      <c r="U35" s="127"/>
      <c r="V35" s="51"/>
      <c r="Z35" s="60"/>
      <c r="AA35" s="61">
        <f t="shared" si="0"/>
        <v>44043</v>
      </c>
      <c r="AB35" s="195">
        <f t="shared" si="4"/>
        <v>32</v>
      </c>
      <c r="AC35" s="196"/>
      <c r="AD35" s="148" t="e">
        <f t="shared" si="1"/>
        <v>#NUM!</v>
      </c>
      <c r="AE35" s="149"/>
      <c r="AF35" s="193" t="e">
        <f t="shared" si="2"/>
        <v>#NUM!</v>
      </c>
      <c r="AG35" s="194"/>
      <c r="AH35" s="197" t="e">
        <f t="shared" si="3"/>
        <v>#NUM!</v>
      </c>
      <c r="AI35" s="198"/>
    </row>
    <row r="36" spans="1:35" ht="12" customHeight="1" thickBot="1">
      <c r="A36" s="9"/>
      <c r="B36" s="231"/>
      <c r="C36" s="231"/>
      <c r="D36" s="145"/>
      <c r="E36" s="145"/>
      <c r="F36" s="229"/>
      <c r="G36" s="229"/>
      <c r="H36" s="230"/>
      <c r="I36" s="230"/>
      <c r="J36" s="67"/>
      <c r="K36" s="80"/>
      <c r="L36" s="80"/>
      <c r="M36" s="72"/>
      <c r="N36" s="81"/>
      <c r="Q36" s="107"/>
      <c r="R36" s="11"/>
      <c r="S36" s="130"/>
      <c r="T36" s="130"/>
      <c r="U36" s="130"/>
      <c r="V36" s="128"/>
      <c r="W36" s="11"/>
      <c r="X36" s="11"/>
      <c r="Y36" s="11"/>
      <c r="Z36" s="60"/>
      <c r="AA36" s="131">
        <f t="shared" si="0"/>
        <v>44074</v>
      </c>
      <c r="AB36" s="195">
        <f t="shared" si="4"/>
        <v>33</v>
      </c>
      <c r="AC36" s="196"/>
      <c r="AD36" s="148" t="e">
        <f t="shared" si="1"/>
        <v>#NUM!</v>
      </c>
      <c r="AE36" s="149"/>
      <c r="AF36" s="193" t="e">
        <f t="shared" si="2"/>
        <v>#NUM!</v>
      </c>
      <c r="AG36" s="194"/>
      <c r="AH36" s="197" t="e">
        <f t="shared" si="3"/>
        <v>#NUM!</v>
      </c>
      <c r="AI36" s="198"/>
    </row>
    <row r="37" spans="1:35" ht="12" customHeight="1">
      <c r="A37" s="9"/>
      <c r="B37" s="231"/>
      <c r="C37" s="231"/>
      <c r="D37" s="145"/>
      <c r="E37" s="145"/>
      <c r="F37" s="229"/>
      <c r="G37" s="229"/>
      <c r="H37" s="230"/>
      <c r="I37" s="230"/>
      <c r="J37" s="67"/>
      <c r="K37" s="232" t="s">
        <v>39</v>
      </c>
      <c r="L37" s="233"/>
      <c r="M37" s="74"/>
      <c r="N37" s="236">
        <f>IF(G13="Ні",N12,0)</f>
        <v>0</v>
      </c>
      <c r="Q37" s="129"/>
      <c r="R37" s="11"/>
      <c r="S37" s="11"/>
      <c r="T37" s="11"/>
      <c r="U37" s="11"/>
      <c r="V37" s="11"/>
      <c r="W37" s="11"/>
      <c r="X37" s="11"/>
      <c r="Y37" s="11"/>
      <c r="Z37" s="132"/>
      <c r="AA37" s="131">
        <f t="shared" si="0"/>
        <v>44104</v>
      </c>
      <c r="AB37" s="195">
        <f t="shared" si="4"/>
        <v>34</v>
      </c>
      <c r="AC37" s="196"/>
      <c r="AD37" s="148" t="e">
        <f t="shared" si="1"/>
        <v>#NUM!</v>
      </c>
      <c r="AE37" s="149"/>
      <c r="AF37" s="193" t="e">
        <f t="shared" si="2"/>
        <v>#NUM!</v>
      </c>
      <c r="AG37" s="194"/>
      <c r="AH37" s="197" t="e">
        <f t="shared" si="3"/>
        <v>#NUM!</v>
      </c>
      <c r="AI37" s="198"/>
    </row>
    <row r="38" spans="1:35" ht="12" customHeight="1" thickBot="1">
      <c r="A38" s="9"/>
      <c r="B38" s="231"/>
      <c r="C38" s="231"/>
      <c r="D38" s="145"/>
      <c r="E38" s="145"/>
      <c r="F38" s="229"/>
      <c r="G38" s="229"/>
      <c r="H38" s="230"/>
      <c r="I38" s="230"/>
      <c r="J38" s="67"/>
      <c r="K38" s="234"/>
      <c r="L38" s="235"/>
      <c r="M38" s="74"/>
      <c r="N38" s="237"/>
      <c r="Q38" s="133"/>
      <c r="R38" s="129"/>
      <c r="S38" s="134"/>
      <c r="T38" s="135"/>
      <c r="U38" s="136"/>
      <c r="V38" s="136"/>
      <c r="W38" s="136"/>
      <c r="X38" s="136"/>
      <c r="Y38" s="11"/>
      <c r="Z38" s="60"/>
      <c r="AA38" s="61">
        <f t="shared" si="0"/>
        <v>44135</v>
      </c>
      <c r="AB38" s="195">
        <f t="shared" si="4"/>
        <v>35</v>
      </c>
      <c r="AC38" s="196"/>
      <c r="AD38" s="148" t="e">
        <f t="shared" si="1"/>
        <v>#NUM!</v>
      </c>
      <c r="AE38" s="149"/>
      <c r="AF38" s="193" t="e">
        <f t="shared" si="2"/>
        <v>#NUM!</v>
      </c>
      <c r="AG38" s="194"/>
      <c r="AH38" s="197" t="e">
        <f t="shared" si="3"/>
        <v>#NUM!</v>
      </c>
      <c r="AI38" s="198"/>
    </row>
    <row r="39" spans="1:35" ht="12" customHeight="1" thickBot="1">
      <c r="A39" s="9"/>
      <c r="B39" s="231"/>
      <c r="C39" s="231"/>
      <c r="D39" s="145"/>
      <c r="E39" s="145"/>
      <c r="F39" s="229"/>
      <c r="G39" s="229"/>
      <c r="H39" s="230"/>
      <c r="I39" s="230"/>
      <c r="J39" s="67"/>
      <c r="K39" s="75"/>
      <c r="L39" s="75"/>
      <c r="M39" s="67"/>
      <c r="N39" s="82"/>
      <c r="Q39" s="11"/>
      <c r="R39" s="129"/>
      <c r="S39" s="134"/>
      <c r="T39" s="135"/>
      <c r="U39" s="135"/>
      <c r="V39" s="135"/>
      <c r="W39" s="135"/>
      <c r="X39" s="135"/>
      <c r="Y39" s="11"/>
      <c r="Z39" s="60"/>
      <c r="AA39" s="61">
        <f t="shared" si="0"/>
        <v>44165</v>
      </c>
      <c r="AB39" s="195">
        <f t="shared" si="4"/>
        <v>36</v>
      </c>
      <c r="AC39" s="196"/>
      <c r="AD39" s="148" t="e">
        <f t="shared" si="1"/>
        <v>#NUM!</v>
      </c>
      <c r="AE39" s="149"/>
      <c r="AF39" s="193" t="e">
        <f t="shared" si="2"/>
        <v>#NUM!</v>
      </c>
      <c r="AG39" s="194"/>
      <c r="AH39" s="197" t="e">
        <f t="shared" si="3"/>
        <v>#NUM!</v>
      </c>
      <c r="AI39" s="198"/>
    </row>
    <row r="40" spans="1:35" ht="12" customHeight="1">
      <c r="A40" s="9"/>
      <c r="B40" s="231"/>
      <c r="C40" s="231"/>
      <c r="D40" s="145"/>
      <c r="E40" s="145"/>
      <c r="F40" s="229"/>
      <c r="G40" s="229"/>
      <c r="H40" s="230"/>
      <c r="I40" s="230"/>
      <c r="J40" s="67"/>
      <c r="K40" s="232" t="s">
        <v>40</v>
      </c>
      <c r="L40" s="233"/>
      <c r="M40" s="74"/>
      <c r="N40" s="238"/>
      <c r="P40" s="159">
        <f>CONCATENATE(P42,P43,P44,P45,P46)</f>
      </c>
      <c r="Q40" s="160">
        <f>SUM(Q42:Q47)</f>
        <v>0</v>
      </c>
      <c r="R40" s="161"/>
      <c r="S40" s="162"/>
      <c r="T40" s="162"/>
      <c r="U40" s="162"/>
      <c r="V40" s="162"/>
      <c r="W40" s="162"/>
      <c r="X40" s="162"/>
      <c r="Y40" s="163"/>
      <c r="Z40" s="164">
        <f>SUM(Z42:Z46)</f>
        <v>0</v>
      </c>
      <c r="AA40" s="61">
        <f t="shared" si="0"/>
        <v>44196</v>
      </c>
      <c r="AB40" s="195">
        <f t="shared" si="4"/>
        <v>37</v>
      </c>
      <c r="AC40" s="196"/>
      <c r="AD40" s="148" t="e">
        <f t="shared" si="1"/>
        <v>#NUM!</v>
      </c>
      <c r="AE40" s="149"/>
      <c r="AF40" s="193" t="e">
        <f t="shared" si="2"/>
        <v>#NUM!</v>
      </c>
      <c r="AG40" s="194"/>
      <c r="AH40" s="197" t="e">
        <f t="shared" si="3"/>
        <v>#NUM!</v>
      </c>
      <c r="AI40" s="198"/>
    </row>
    <row r="41" spans="1:35" ht="12" customHeight="1" thickBot="1">
      <c r="A41" s="9"/>
      <c r="B41" s="231"/>
      <c r="C41" s="231"/>
      <c r="D41" s="145"/>
      <c r="E41" s="145"/>
      <c r="F41" s="229"/>
      <c r="G41" s="229"/>
      <c r="H41" s="230"/>
      <c r="I41" s="230"/>
      <c r="J41" s="67"/>
      <c r="K41" s="234"/>
      <c r="L41" s="235"/>
      <c r="M41" s="74"/>
      <c r="N41" s="239"/>
      <c r="P41" s="163" t="s">
        <v>52</v>
      </c>
      <c r="Q41" s="165" t="s">
        <v>49</v>
      </c>
      <c r="R41" s="166" t="s">
        <v>50</v>
      </c>
      <c r="S41" s="167">
        <v>12</v>
      </c>
      <c r="T41" s="167">
        <v>24</v>
      </c>
      <c r="U41" s="167">
        <v>36</v>
      </c>
      <c r="V41" s="167">
        <v>48</v>
      </c>
      <c r="W41" s="167">
        <v>60</v>
      </c>
      <c r="X41" s="167">
        <v>72</v>
      </c>
      <c r="Y41" s="167">
        <v>84</v>
      </c>
      <c r="Z41" s="168" t="s">
        <v>53</v>
      </c>
      <c r="AA41" s="61">
        <f t="shared" si="0"/>
        <v>44227</v>
      </c>
      <c r="AB41" s="195">
        <f t="shared" si="4"/>
        <v>38</v>
      </c>
      <c r="AC41" s="196"/>
      <c r="AD41" s="148" t="e">
        <f t="shared" si="1"/>
        <v>#NUM!</v>
      </c>
      <c r="AE41" s="149"/>
      <c r="AF41" s="193" t="e">
        <f t="shared" si="2"/>
        <v>#NUM!</v>
      </c>
      <c r="AG41" s="194"/>
      <c r="AH41" s="197" t="e">
        <f t="shared" si="3"/>
        <v>#NUM!</v>
      </c>
      <c r="AI41" s="198"/>
    </row>
    <row r="42" spans="1:35" ht="12" customHeight="1" thickBot="1">
      <c r="A42" s="9"/>
      <c r="B42" s="231"/>
      <c r="C42" s="231"/>
      <c r="D42" s="145"/>
      <c r="E42" s="145"/>
      <c r="F42" s="229"/>
      <c r="G42" s="229"/>
      <c r="H42" s="230"/>
      <c r="I42" s="230"/>
      <c r="J42" s="67"/>
      <c r="K42" s="79"/>
      <c r="L42" s="79"/>
      <c r="M42" s="55"/>
      <c r="N42" s="82"/>
      <c r="P42" s="137">
        <f>IF($G$2=R42,IF(AND($G$2=R42,$U$23&lt;10),"Авансовий платіж має бути не менше 10%",IF(AND($G$2=R42,$U$23&gt;19.99),"Авансовий платіж має бути менше 20%","Авансовий платіж достатній")),"")</f>
      </c>
      <c r="Q42" s="138">
        <f aca="true" t="shared" si="5" ref="Q42:Q47">IF(AND($G$2=R42,$N$8=$S$41),S42,IF(AND($G$2=R42,$N$8=$T$41),T42,IF(AND($G$2=R42,$N$8=$U$41),U42,IF(AND($G$2=R42,$N$8=$V$41),V42,IF(AND($G$2=R42,$N$8=$W$41),W42,IF(AND($G$2=R42,$N$8=$X$41),X42,IF(AND($G$2=R42,$N$8=$Y$41),Y42,0)))))))</f>
        <v>0</v>
      </c>
      <c r="R42" s="169" t="s">
        <v>54</v>
      </c>
      <c r="S42" s="170">
        <v>0.001</v>
      </c>
      <c r="T42" s="171">
        <v>2.99</v>
      </c>
      <c r="U42" s="171">
        <v>6.99</v>
      </c>
      <c r="V42" s="171">
        <v>11.49</v>
      </c>
      <c r="W42" s="171">
        <v>11.49</v>
      </c>
      <c r="X42" s="171">
        <v>11.99</v>
      </c>
      <c r="Y42" s="171">
        <v>11.99</v>
      </c>
      <c r="Z42" s="172">
        <f>IF(AND($G$2=R42,OR($N$8=$S$41,$N$8=$T$41)),0.0299,0)</f>
        <v>0</v>
      </c>
      <c r="AA42" s="61">
        <f t="shared" si="0"/>
        <v>44255</v>
      </c>
      <c r="AB42" s="195">
        <f t="shared" si="4"/>
        <v>39</v>
      </c>
      <c r="AC42" s="196"/>
      <c r="AD42" s="148" t="e">
        <f t="shared" si="1"/>
        <v>#NUM!</v>
      </c>
      <c r="AE42" s="149"/>
      <c r="AF42" s="193" t="e">
        <f t="shared" si="2"/>
        <v>#NUM!</v>
      </c>
      <c r="AG42" s="194"/>
      <c r="AH42" s="197" t="e">
        <f t="shared" si="3"/>
        <v>#NUM!</v>
      </c>
      <c r="AI42" s="198"/>
    </row>
    <row r="43" spans="1:35" ht="12" customHeight="1">
      <c r="A43" s="9"/>
      <c r="B43" s="231"/>
      <c r="C43" s="231"/>
      <c r="D43" s="145"/>
      <c r="E43" s="145"/>
      <c r="F43" s="229"/>
      <c r="G43" s="229"/>
      <c r="H43" s="230"/>
      <c r="I43" s="230"/>
      <c r="J43" s="67"/>
      <c r="K43" s="232" t="s">
        <v>41</v>
      </c>
      <c r="L43" s="233"/>
      <c r="M43" s="74"/>
      <c r="N43" s="238"/>
      <c r="P43" s="139">
        <f>IF($G$2=R43,IF(AND($G$2=R43,$U$23&lt;20),"Авансовий платіж має бути не менше 20%",IF(AND($G$2=R43,$U$23&gt;29.99),"Авансовий платіж має бути менше 30%","Авансовий платіж достатній")),"")</f>
      </c>
      <c r="Q43" s="140">
        <f t="shared" si="5"/>
        <v>0</v>
      </c>
      <c r="R43" s="169" t="s">
        <v>55</v>
      </c>
      <c r="S43" s="173">
        <v>0.001</v>
      </c>
      <c r="T43" s="174">
        <v>2.49</v>
      </c>
      <c r="U43" s="174">
        <v>6.99</v>
      </c>
      <c r="V43" s="174">
        <v>10.99</v>
      </c>
      <c r="W43" s="174">
        <v>10.99</v>
      </c>
      <c r="X43" s="174">
        <v>11.49</v>
      </c>
      <c r="Y43" s="174">
        <v>11.49</v>
      </c>
      <c r="Z43" s="172">
        <f>IF(AND($G$2=R43,OR($N$8=$S$41,$N$8=$T$41)),0.0299,0)</f>
        <v>0</v>
      </c>
      <c r="AA43" s="61">
        <f t="shared" si="0"/>
        <v>44286</v>
      </c>
      <c r="AB43" s="195">
        <f>AB42+1</f>
        <v>40</v>
      </c>
      <c r="AC43" s="196"/>
      <c r="AD43" s="148" t="e">
        <f t="shared" si="1"/>
        <v>#NUM!</v>
      </c>
      <c r="AE43" s="149"/>
      <c r="AF43" s="193" t="e">
        <f t="shared" si="2"/>
        <v>#NUM!</v>
      </c>
      <c r="AG43" s="194"/>
      <c r="AH43" s="197" t="e">
        <f t="shared" si="3"/>
        <v>#NUM!</v>
      </c>
      <c r="AI43" s="198"/>
    </row>
    <row r="44" spans="1:35" ht="12" customHeight="1" thickBot="1">
      <c r="A44" s="9"/>
      <c r="B44" s="231"/>
      <c r="C44" s="231"/>
      <c r="D44" s="145"/>
      <c r="E44" s="145"/>
      <c r="F44" s="229"/>
      <c r="G44" s="229"/>
      <c r="H44" s="230"/>
      <c r="I44" s="230"/>
      <c r="J44" s="67"/>
      <c r="K44" s="234"/>
      <c r="L44" s="235"/>
      <c r="M44" s="74"/>
      <c r="N44" s="239"/>
      <c r="P44" s="139">
        <f>IF($G$2=R44,IF(AND($G$2=R44,$U$23&lt;30),"Авансовий платіж має бути не менше 30%",IF(AND($G$2=R44,$U$23&gt;39.99),"Авансовий платіж має бути менше 40%","Авансовий платіж достатній")),"")</f>
      </c>
      <c r="Q44" s="140">
        <f t="shared" si="5"/>
        <v>0</v>
      </c>
      <c r="R44" s="169" t="s">
        <v>56</v>
      </c>
      <c r="S44" s="173">
        <v>0.001</v>
      </c>
      <c r="T44" s="174">
        <v>1.99</v>
      </c>
      <c r="U44" s="174">
        <v>5.99</v>
      </c>
      <c r="V44" s="174">
        <v>10.49</v>
      </c>
      <c r="W44" s="174">
        <v>10.49</v>
      </c>
      <c r="X44" s="174">
        <v>10.99</v>
      </c>
      <c r="Y44" s="174">
        <v>10.99</v>
      </c>
      <c r="Z44" s="172">
        <f>IF(AND($G$2=R44,OR($N$8=$S$41,$N$8=$T$41)),0.0299,0)</f>
        <v>0</v>
      </c>
      <c r="AA44" s="61">
        <f t="shared" si="0"/>
        <v>44316</v>
      </c>
      <c r="AB44" s="195">
        <f t="shared" si="4"/>
        <v>41</v>
      </c>
      <c r="AC44" s="196"/>
      <c r="AD44" s="148" t="e">
        <f t="shared" si="1"/>
        <v>#NUM!</v>
      </c>
      <c r="AE44" s="149"/>
      <c r="AF44" s="193" t="e">
        <f t="shared" si="2"/>
        <v>#NUM!</v>
      </c>
      <c r="AG44" s="194"/>
      <c r="AH44" s="197" t="e">
        <f t="shared" si="3"/>
        <v>#NUM!</v>
      </c>
      <c r="AI44" s="198"/>
    </row>
    <row r="45" spans="1:35" ht="12" customHeight="1" thickBot="1">
      <c r="A45" s="9"/>
      <c r="B45" s="231"/>
      <c r="C45" s="231"/>
      <c r="D45" s="145"/>
      <c r="E45" s="145"/>
      <c r="F45" s="229"/>
      <c r="G45" s="229"/>
      <c r="H45" s="230"/>
      <c r="I45" s="230"/>
      <c r="J45" s="67"/>
      <c r="K45" s="79"/>
      <c r="L45" s="79"/>
      <c r="M45" s="55"/>
      <c r="N45" s="82"/>
      <c r="P45" s="175">
        <f>IF($G$2=R45,IF(AND($G$2=R45,$U$23&lt;40),"Авансовий платіж має бути не менше 40%",IF(AND($G$2=R45,$U$23&gt;49.99),"Авансовий платіж має бути менше 50%","Авансовий платіж достатній")),"")</f>
      </c>
      <c r="Q45" s="140">
        <f t="shared" si="5"/>
        <v>0</v>
      </c>
      <c r="R45" s="176" t="s">
        <v>57</v>
      </c>
      <c r="S45" s="177">
        <v>0.001</v>
      </c>
      <c r="T45" s="174">
        <v>0.001</v>
      </c>
      <c r="U45" s="174">
        <v>3.99</v>
      </c>
      <c r="V45" s="174">
        <v>9.49</v>
      </c>
      <c r="W45" s="174">
        <v>9.49</v>
      </c>
      <c r="X45" s="174">
        <v>10.49</v>
      </c>
      <c r="Y45" s="174">
        <v>10.49</v>
      </c>
      <c r="Z45" s="172">
        <f>IF(AND($G$2=R45,OR($N$8=$S$41,$N$8=$T$41)),0.0299,0)</f>
        <v>0</v>
      </c>
      <c r="AA45" s="61">
        <f t="shared" si="0"/>
        <v>44347</v>
      </c>
      <c r="AB45" s="195">
        <f t="shared" si="4"/>
        <v>42</v>
      </c>
      <c r="AC45" s="196"/>
      <c r="AD45" s="148" t="e">
        <f t="shared" si="1"/>
        <v>#NUM!</v>
      </c>
      <c r="AE45" s="149"/>
      <c r="AF45" s="193" t="e">
        <f t="shared" si="2"/>
        <v>#NUM!</v>
      </c>
      <c r="AG45" s="194"/>
      <c r="AH45" s="197" t="e">
        <f t="shared" si="3"/>
        <v>#NUM!</v>
      </c>
      <c r="AI45" s="198"/>
    </row>
    <row r="46" spans="1:35" ht="12" customHeight="1">
      <c r="A46" s="9"/>
      <c r="B46" s="231"/>
      <c r="C46" s="231"/>
      <c r="D46" s="145"/>
      <c r="E46" s="145"/>
      <c r="F46" s="229"/>
      <c r="G46" s="229"/>
      <c r="H46" s="230"/>
      <c r="I46" s="230"/>
      <c r="J46" s="67"/>
      <c r="K46" s="232" t="s">
        <v>42</v>
      </c>
      <c r="L46" s="233"/>
      <c r="M46" s="74"/>
      <c r="N46" s="238"/>
      <c r="P46" s="175">
        <f>IF($G$2=R46,IF(AND($G$2=R46,$U$23&lt;50),"Авансовий платіж має бути не менше 50%",IF(AND($G$2=R46,$U$23&gt;59.99),"Авансовий платіж має бути менше 60%","Авансовий платіж достатній")),"")</f>
      </c>
      <c r="Q46" s="117">
        <f t="shared" si="5"/>
        <v>0</v>
      </c>
      <c r="R46" s="176" t="s">
        <v>58</v>
      </c>
      <c r="S46" s="178">
        <v>0.001</v>
      </c>
      <c r="T46" s="179">
        <v>0.001</v>
      </c>
      <c r="U46" s="180">
        <v>2.99</v>
      </c>
      <c r="V46" s="180">
        <v>8.49</v>
      </c>
      <c r="W46" s="180">
        <v>8.49</v>
      </c>
      <c r="X46" s="180">
        <v>9.49</v>
      </c>
      <c r="Y46" s="180">
        <v>9.49</v>
      </c>
      <c r="Z46" s="172">
        <f>IF(AND($G$2=R46,OR($N$8=$S$41,$N$8=$T$41)),0.0299,0)</f>
        <v>0</v>
      </c>
      <c r="AA46" s="61">
        <f t="shared" si="0"/>
        <v>44377</v>
      </c>
      <c r="AB46" s="195">
        <f t="shared" si="4"/>
        <v>43</v>
      </c>
      <c r="AC46" s="196"/>
      <c r="AD46" s="148" t="e">
        <f t="shared" si="1"/>
        <v>#NUM!</v>
      </c>
      <c r="AE46" s="149"/>
      <c r="AF46" s="193" t="e">
        <f t="shared" si="2"/>
        <v>#NUM!</v>
      </c>
      <c r="AG46" s="194"/>
      <c r="AH46" s="197" t="e">
        <f t="shared" si="3"/>
        <v>#NUM!</v>
      </c>
      <c r="AI46" s="198"/>
    </row>
    <row r="47" spans="1:35" ht="12" customHeight="1" thickBot="1">
      <c r="A47" s="9"/>
      <c r="B47" s="231"/>
      <c r="C47" s="231"/>
      <c r="D47" s="145"/>
      <c r="E47" s="145"/>
      <c r="F47" s="229"/>
      <c r="G47" s="229"/>
      <c r="H47" s="230"/>
      <c r="I47" s="230"/>
      <c r="J47" s="67"/>
      <c r="K47" s="234"/>
      <c r="L47" s="235"/>
      <c r="M47" s="74"/>
      <c r="N47" s="239"/>
      <c r="P47" s="141">
        <f>IF($G$2=R47,IF(AND($G$2=R47,$U$23&lt;60),"Авансовий платіж має бути не менше 60%","Авансовий платіж достатній"),"")</f>
      </c>
      <c r="Q47" s="117">
        <f t="shared" si="5"/>
        <v>0</v>
      </c>
      <c r="R47" s="176" t="s">
        <v>59</v>
      </c>
      <c r="S47" s="177">
        <v>0.001</v>
      </c>
      <c r="T47" s="174">
        <v>0.001</v>
      </c>
      <c r="U47" s="174">
        <v>1.99</v>
      </c>
      <c r="V47" s="174">
        <v>6.49</v>
      </c>
      <c r="W47" s="174">
        <v>6.99</v>
      </c>
      <c r="X47" s="174">
        <v>7.49</v>
      </c>
      <c r="Y47" s="174">
        <v>7.49</v>
      </c>
      <c r="Z47" s="172">
        <f>IF(AND($G$2=R47,OR($N$8=$S$41,$N$8=$T$41)),0.0299,0)</f>
        <v>0</v>
      </c>
      <c r="AA47" s="61">
        <f t="shared" si="0"/>
        <v>44408</v>
      </c>
      <c r="AB47" s="195">
        <f t="shared" si="4"/>
        <v>44</v>
      </c>
      <c r="AC47" s="196"/>
      <c r="AD47" s="148" t="e">
        <f t="shared" si="1"/>
        <v>#NUM!</v>
      </c>
      <c r="AE47" s="149"/>
      <c r="AF47" s="193" t="e">
        <f t="shared" si="2"/>
        <v>#NUM!</v>
      </c>
      <c r="AG47" s="194"/>
      <c r="AH47" s="197" t="e">
        <f t="shared" si="3"/>
        <v>#NUM!</v>
      </c>
      <c r="AI47" s="198"/>
    </row>
    <row r="48" spans="1:35" ht="12" customHeight="1" thickBot="1">
      <c r="A48" s="9"/>
      <c r="B48" s="231"/>
      <c r="C48" s="231"/>
      <c r="D48" s="145"/>
      <c r="E48" s="145"/>
      <c r="F48" s="229"/>
      <c r="G48" s="229"/>
      <c r="H48" s="230"/>
      <c r="I48" s="230"/>
      <c r="J48" s="67"/>
      <c r="K48" s="83"/>
      <c r="L48" s="83"/>
      <c r="N48" s="84"/>
      <c r="P48" s="11"/>
      <c r="Q48" s="11"/>
      <c r="R48" s="60"/>
      <c r="S48" s="60"/>
      <c r="T48" s="60"/>
      <c r="U48" s="60"/>
      <c r="V48" s="60"/>
      <c r="W48" s="60"/>
      <c r="X48" s="60"/>
      <c r="Y48" s="11"/>
      <c r="Z48" s="60"/>
      <c r="AA48" s="131">
        <f t="shared" si="0"/>
        <v>44439</v>
      </c>
      <c r="AB48" s="195">
        <f t="shared" si="4"/>
        <v>45</v>
      </c>
      <c r="AC48" s="196"/>
      <c r="AD48" s="148" t="e">
        <f t="shared" si="1"/>
        <v>#NUM!</v>
      </c>
      <c r="AE48" s="149"/>
      <c r="AF48" s="193" t="e">
        <f t="shared" si="2"/>
        <v>#NUM!</v>
      </c>
      <c r="AG48" s="194"/>
      <c r="AH48" s="197" t="e">
        <f t="shared" si="3"/>
        <v>#NUM!</v>
      </c>
      <c r="AI48" s="198"/>
    </row>
    <row r="49" spans="1:35" ht="12" customHeight="1">
      <c r="A49" s="9"/>
      <c r="B49" s="231"/>
      <c r="C49" s="231"/>
      <c r="D49" s="145"/>
      <c r="E49" s="145"/>
      <c r="F49" s="229"/>
      <c r="G49" s="229"/>
      <c r="H49" s="230"/>
      <c r="I49" s="230"/>
      <c r="J49" s="67"/>
      <c r="K49" s="232" t="s">
        <v>29</v>
      </c>
      <c r="L49" s="233"/>
      <c r="M49" s="74"/>
      <c r="N49" s="238"/>
      <c r="Q49" s="11"/>
      <c r="R49" s="60"/>
      <c r="S49" s="60"/>
      <c r="T49" s="60"/>
      <c r="U49" s="60"/>
      <c r="V49" s="60"/>
      <c r="W49" s="60"/>
      <c r="X49" s="60"/>
      <c r="Y49" s="11"/>
      <c r="Z49" s="60"/>
      <c r="AA49" s="131">
        <f t="shared" si="0"/>
        <v>44469</v>
      </c>
      <c r="AB49" s="195">
        <f t="shared" si="4"/>
        <v>46</v>
      </c>
      <c r="AC49" s="196"/>
      <c r="AD49" s="148" t="e">
        <f t="shared" si="1"/>
        <v>#NUM!</v>
      </c>
      <c r="AE49" s="149"/>
      <c r="AF49" s="193" t="e">
        <f t="shared" si="2"/>
        <v>#NUM!</v>
      </c>
      <c r="AG49" s="194"/>
      <c r="AH49" s="197" t="e">
        <f t="shared" si="3"/>
        <v>#NUM!</v>
      </c>
      <c r="AI49" s="198"/>
    </row>
    <row r="50" spans="1:35" ht="12" customHeight="1" thickBot="1">
      <c r="A50" s="9"/>
      <c r="B50" s="231"/>
      <c r="C50" s="231"/>
      <c r="D50" s="145"/>
      <c r="E50" s="145"/>
      <c r="F50" s="229"/>
      <c r="G50" s="229"/>
      <c r="H50" s="230"/>
      <c r="I50" s="230"/>
      <c r="J50" s="67"/>
      <c r="K50" s="234"/>
      <c r="L50" s="235"/>
      <c r="M50" s="74"/>
      <c r="N50" s="239"/>
      <c r="Q50" s="11"/>
      <c r="R50" s="60"/>
      <c r="S50" s="60"/>
      <c r="T50" s="60"/>
      <c r="U50" s="60"/>
      <c r="V50" s="60"/>
      <c r="W50" s="60"/>
      <c r="X50" s="60"/>
      <c r="Y50" s="11"/>
      <c r="Z50" s="60"/>
      <c r="AA50" s="131">
        <f t="shared" si="0"/>
        <v>44500</v>
      </c>
      <c r="AB50" s="195">
        <f t="shared" si="4"/>
        <v>47</v>
      </c>
      <c r="AC50" s="196"/>
      <c r="AD50" s="148" t="e">
        <f t="shared" si="1"/>
        <v>#NUM!</v>
      </c>
      <c r="AE50" s="149"/>
      <c r="AF50" s="193" t="e">
        <f t="shared" si="2"/>
        <v>#NUM!</v>
      </c>
      <c r="AG50" s="194"/>
      <c r="AH50" s="197" t="e">
        <f t="shared" si="3"/>
        <v>#NUM!</v>
      </c>
      <c r="AI50" s="198"/>
    </row>
    <row r="51" spans="1:35" ht="12" customHeight="1" thickBot="1">
      <c r="A51" s="9"/>
      <c r="B51" s="231"/>
      <c r="C51" s="231"/>
      <c r="D51" s="145"/>
      <c r="E51" s="145"/>
      <c r="F51" s="229"/>
      <c r="G51" s="229"/>
      <c r="H51" s="230"/>
      <c r="I51" s="230"/>
      <c r="J51" s="67"/>
      <c r="K51" s="79"/>
      <c r="L51" s="79"/>
      <c r="M51" s="55"/>
      <c r="N51" s="82"/>
      <c r="Q51" s="11"/>
      <c r="R51" s="60"/>
      <c r="S51" s="60"/>
      <c r="T51" s="60"/>
      <c r="U51" s="60"/>
      <c r="V51" s="60"/>
      <c r="W51" s="60"/>
      <c r="X51" s="60"/>
      <c r="Y51" s="11"/>
      <c r="Z51" s="11"/>
      <c r="AA51" s="131">
        <f t="shared" si="0"/>
        <v>44530</v>
      </c>
      <c r="AB51" s="195">
        <f t="shared" si="4"/>
        <v>48</v>
      </c>
      <c r="AC51" s="196"/>
      <c r="AD51" s="148" t="e">
        <f t="shared" si="1"/>
        <v>#NUM!</v>
      </c>
      <c r="AE51" s="149"/>
      <c r="AF51" s="193" t="e">
        <f t="shared" si="2"/>
        <v>#NUM!</v>
      </c>
      <c r="AG51" s="194"/>
      <c r="AH51" s="197" t="e">
        <f t="shared" si="3"/>
        <v>#NUM!</v>
      </c>
      <c r="AI51" s="198"/>
    </row>
    <row r="52" spans="1:35" ht="12" customHeight="1">
      <c r="A52" s="9"/>
      <c r="B52" s="231"/>
      <c r="C52" s="231"/>
      <c r="D52" s="145"/>
      <c r="E52" s="145"/>
      <c r="F52" s="229"/>
      <c r="G52" s="229"/>
      <c r="H52" s="230"/>
      <c r="I52" s="230"/>
      <c r="J52" s="67"/>
      <c r="K52" s="240" t="s">
        <v>30</v>
      </c>
      <c r="L52" s="241"/>
      <c r="M52" s="74"/>
      <c r="N52" s="246">
        <f>N49+N46+N43+N40+N34+N25+N28+N37</f>
        <v>0</v>
      </c>
      <c r="Q52" s="11"/>
      <c r="R52" s="60"/>
      <c r="S52" s="60"/>
      <c r="T52" s="60"/>
      <c r="U52" s="60"/>
      <c r="V52" s="60"/>
      <c r="W52" s="60"/>
      <c r="X52" s="60"/>
      <c r="Y52" s="11"/>
      <c r="Z52" s="11"/>
      <c r="AA52" s="131">
        <f t="shared" si="0"/>
        <v>44561</v>
      </c>
      <c r="AB52" s="195">
        <f t="shared" si="4"/>
        <v>49</v>
      </c>
      <c r="AC52" s="196"/>
      <c r="AD52" s="148" t="e">
        <f t="shared" si="1"/>
        <v>#NUM!</v>
      </c>
      <c r="AE52" s="149"/>
      <c r="AF52" s="193" t="e">
        <f t="shared" si="2"/>
        <v>#NUM!</v>
      </c>
      <c r="AG52" s="194"/>
      <c r="AH52" s="197" t="e">
        <f t="shared" si="3"/>
        <v>#NUM!</v>
      </c>
      <c r="AI52" s="198"/>
    </row>
    <row r="53" spans="1:35" ht="12" customHeight="1">
      <c r="A53" s="9"/>
      <c r="B53" s="231"/>
      <c r="C53" s="231"/>
      <c r="D53" s="145"/>
      <c r="E53" s="145"/>
      <c r="F53" s="229"/>
      <c r="G53" s="229"/>
      <c r="H53" s="230"/>
      <c r="I53" s="230"/>
      <c r="J53" s="67"/>
      <c r="K53" s="242"/>
      <c r="L53" s="243"/>
      <c r="M53" s="74"/>
      <c r="N53" s="247"/>
      <c r="Q53" s="11"/>
      <c r="R53" s="60"/>
      <c r="S53" s="60"/>
      <c r="T53" s="60"/>
      <c r="U53" s="60"/>
      <c r="V53" s="60"/>
      <c r="W53" s="60"/>
      <c r="X53" s="60"/>
      <c r="Y53" s="11"/>
      <c r="Z53" s="11"/>
      <c r="AA53" s="131">
        <f t="shared" si="0"/>
        <v>44592</v>
      </c>
      <c r="AB53" s="195">
        <f t="shared" si="4"/>
        <v>50</v>
      </c>
      <c r="AC53" s="196"/>
      <c r="AD53" s="148" t="e">
        <f t="shared" si="1"/>
        <v>#NUM!</v>
      </c>
      <c r="AE53" s="149"/>
      <c r="AF53" s="193" t="e">
        <f t="shared" si="2"/>
        <v>#NUM!</v>
      </c>
      <c r="AG53" s="194"/>
      <c r="AH53" s="197" t="e">
        <f t="shared" si="3"/>
        <v>#NUM!</v>
      </c>
      <c r="AI53" s="198"/>
    </row>
    <row r="54" spans="1:35" ht="19.5" customHeight="1" thickBot="1">
      <c r="A54" s="9"/>
      <c r="B54" s="231"/>
      <c r="C54" s="231"/>
      <c r="D54" s="145"/>
      <c r="E54" s="145"/>
      <c r="F54" s="229"/>
      <c r="G54" s="229"/>
      <c r="H54" s="230"/>
      <c r="I54" s="230"/>
      <c r="J54" s="67"/>
      <c r="K54" s="244"/>
      <c r="L54" s="245"/>
      <c r="M54" s="55"/>
      <c r="N54" s="248"/>
      <c r="Q54" s="11"/>
      <c r="R54" s="60"/>
      <c r="S54" s="60"/>
      <c r="T54" s="60"/>
      <c r="U54" s="60"/>
      <c r="V54" s="60"/>
      <c r="W54" s="60"/>
      <c r="X54" s="60"/>
      <c r="Y54" s="11"/>
      <c r="Z54" s="11"/>
      <c r="AA54" s="131">
        <f t="shared" si="0"/>
        <v>44620</v>
      </c>
      <c r="AB54" s="195">
        <f t="shared" si="4"/>
        <v>51</v>
      </c>
      <c r="AC54" s="196"/>
      <c r="AD54" s="148" t="e">
        <f t="shared" si="1"/>
        <v>#NUM!</v>
      </c>
      <c r="AE54" s="149"/>
      <c r="AF54" s="193" t="e">
        <f t="shared" si="2"/>
        <v>#NUM!</v>
      </c>
      <c r="AG54" s="194"/>
      <c r="AH54" s="197" t="e">
        <f t="shared" si="3"/>
        <v>#NUM!</v>
      </c>
      <c r="AI54" s="198"/>
    </row>
    <row r="55" spans="1:35" ht="12" customHeight="1">
      <c r="A55" s="9"/>
      <c r="B55" s="231"/>
      <c r="C55" s="231"/>
      <c r="D55" s="145"/>
      <c r="E55" s="145"/>
      <c r="F55" s="229"/>
      <c r="G55" s="229"/>
      <c r="H55" s="230"/>
      <c r="I55" s="230"/>
      <c r="J55" s="67"/>
      <c r="K55" s="67"/>
      <c r="L55" s="67"/>
      <c r="M55" s="67"/>
      <c r="N55" s="55"/>
      <c r="Q55" s="11"/>
      <c r="R55" s="60"/>
      <c r="S55" s="60"/>
      <c r="T55" s="60"/>
      <c r="U55" s="60"/>
      <c r="V55" s="60"/>
      <c r="W55" s="60"/>
      <c r="X55" s="60"/>
      <c r="Y55" s="11"/>
      <c r="Z55" s="11"/>
      <c r="AA55" s="131">
        <f t="shared" si="0"/>
        <v>44651</v>
      </c>
      <c r="AB55" s="195">
        <f t="shared" si="4"/>
        <v>52</v>
      </c>
      <c r="AC55" s="196"/>
      <c r="AD55" s="148" t="e">
        <f t="shared" si="1"/>
        <v>#NUM!</v>
      </c>
      <c r="AE55" s="149"/>
      <c r="AF55" s="193" t="e">
        <f t="shared" si="2"/>
        <v>#NUM!</v>
      </c>
      <c r="AG55" s="194"/>
      <c r="AH55" s="197" t="e">
        <f t="shared" si="3"/>
        <v>#NUM!</v>
      </c>
      <c r="AI55" s="198"/>
    </row>
    <row r="56" spans="1:35" ht="12" customHeight="1">
      <c r="A56" s="9"/>
      <c r="B56" s="231"/>
      <c r="C56" s="231"/>
      <c r="D56" s="145"/>
      <c r="E56" s="145"/>
      <c r="F56" s="229"/>
      <c r="G56" s="229"/>
      <c r="H56" s="230"/>
      <c r="I56" s="230"/>
      <c r="J56" s="67"/>
      <c r="K56" s="67"/>
      <c r="L56" s="67"/>
      <c r="M56" s="67"/>
      <c r="N56" s="55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31">
        <f t="shared" si="0"/>
        <v>44681</v>
      </c>
      <c r="AB56" s="195">
        <f t="shared" si="4"/>
        <v>53</v>
      </c>
      <c r="AC56" s="196"/>
      <c r="AD56" s="148" t="e">
        <f t="shared" si="1"/>
        <v>#NUM!</v>
      </c>
      <c r="AE56" s="149"/>
      <c r="AF56" s="193" t="e">
        <f t="shared" si="2"/>
        <v>#NUM!</v>
      </c>
      <c r="AG56" s="194"/>
      <c r="AH56" s="197" t="e">
        <f t="shared" si="3"/>
        <v>#NUM!</v>
      </c>
      <c r="AI56" s="198"/>
    </row>
    <row r="57" spans="1:35" ht="12" customHeight="1">
      <c r="A57" s="9"/>
      <c r="B57" s="231"/>
      <c r="C57" s="231"/>
      <c r="D57" s="145"/>
      <c r="E57" s="145"/>
      <c r="F57" s="229"/>
      <c r="G57" s="229"/>
      <c r="H57" s="230"/>
      <c r="I57" s="230"/>
      <c r="J57" s="67"/>
      <c r="K57" s="67"/>
      <c r="L57" s="67"/>
      <c r="M57" s="67"/>
      <c r="N57" s="5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31">
        <f t="shared" si="0"/>
        <v>44712</v>
      </c>
      <c r="AB57" s="195">
        <f t="shared" si="4"/>
        <v>54</v>
      </c>
      <c r="AC57" s="196"/>
      <c r="AD57" s="148" t="e">
        <f t="shared" si="1"/>
        <v>#NUM!</v>
      </c>
      <c r="AE57" s="149"/>
      <c r="AF57" s="193" t="e">
        <f t="shared" si="2"/>
        <v>#NUM!</v>
      </c>
      <c r="AG57" s="194"/>
      <c r="AH57" s="197" t="e">
        <f t="shared" si="3"/>
        <v>#NUM!</v>
      </c>
      <c r="AI57" s="198"/>
    </row>
    <row r="58" spans="1:35" ht="12" customHeight="1">
      <c r="A58" s="9"/>
      <c r="B58" s="231"/>
      <c r="C58" s="231"/>
      <c r="D58" s="145"/>
      <c r="E58" s="145"/>
      <c r="F58" s="229"/>
      <c r="G58" s="229"/>
      <c r="H58" s="230"/>
      <c r="I58" s="230"/>
      <c r="J58" s="67"/>
      <c r="K58" s="67"/>
      <c r="L58" s="67"/>
      <c r="M58" s="67"/>
      <c r="N58" s="55"/>
      <c r="Q58" s="11"/>
      <c r="R58" s="60"/>
      <c r="S58" s="60"/>
      <c r="T58" s="60"/>
      <c r="U58" s="11"/>
      <c r="V58" s="11"/>
      <c r="W58" s="11"/>
      <c r="X58" s="11"/>
      <c r="Y58" s="11"/>
      <c r="Z58" s="11"/>
      <c r="AA58" s="131">
        <f t="shared" si="0"/>
        <v>44742</v>
      </c>
      <c r="AB58" s="195">
        <f t="shared" si="4"/>
        <v>55</v>
      </c>
      <c r="AC58" s="196"/>
      <c r="AD58" s="148" t="e">
        <f t="shared" si="1"/>
        <v>#NUM!</v>
      </c>
      <c r="AE58" s="149"/>
      <c r="AF58" s="193" t="e">
        <f t="shared" si="2"/>
        <v>#NUM!</v>
      </c>
      <c r="AG58" s="194"/>
      <c r="AH58" s="197" t="e">
        <f t="shared" si="3"/>
        <v>#NUM!</v>
      </c>
      <c r="AI58" s="198"/>
    </row>
    <row r="59" spans="1:35" ht="12" customHeight="1">
      <c r="A59" s="9"/>
      <c r="B59" s="231"/>
      <c r="C59" s="231"/>
      <c r="D59" s="145"/>
      <c r="E59" s="145"/>
      <c r="F59" s="229"/>
      <c r="G59" s="229"/>
      <c r="H59" s="230"/>
      <c r="I59" s="230"/>
      <c r="J59" s="67"/>
      <c r="K59" s="67"/>
      <c r="L59" s="67"/>
      <c r="M59" s="67"/>
      <c r="N59" s="55"/>
      <c r="Q59" s="11"/>
      <c r="R59" s="60"/>
      <c r="S59" s="11"/>
      <c r="T59" s="11"/>
      <c r="U59" s="11"/>
      <c r="V59" s="11"/>
      <c r="W59" s="11"/>
      <c r="X59" s="11"/>
      <c r="Y59" s="11"/>
      <c r="Z59" s="11"/>
      <c r="AA59" s="131">
        <f t="shared" si="0"/>
        <v>44773</v>
      </c>
      <c r="AB59" s="195">
        <f t="shared" si="4"/>
        <v>56</v>
      </c>
      <c r="AC59" s="196"/>
      <c r="AD59" s="148" t="e">
        <f t="shared" si="1"/>
        <v>#NUM!</v>
      </c>
      <c r="AE59" s="149"/>
      <c r="AF59" s="193" t="e">
        <f t="shared" si="2"/>
        <v>#NUM!</v>
      </c>
      <c r="AG59" s="194"/>
      <c r="AH59" s="197" t="e">
        <f t="shared" si="3"/>
        <v>#NUM!</v>
      </c>
      <c r="AI59" s="198"/>
    </row>
    <row r="60" spans="1:35" ht="12" customHeight="1">
      <c r="A60" s="9"/>
      <c r="B60" s="231"/>
      <c r="C60" s="231"/>
      <c r="D60" s="145"/>
      <c r="E60" s="145"/>
      <c r="F60" s="229"/>
      <c r="G60" s="229"/>
      <c r="H60" s="230"/>
      <c r="I60" s="230"/>
      <c r="J60" s="67"/>
      <c r="K60" s="67"/>
      <c r="L60" s="67"/>
      <c r="M60" s="67"/>
      <c r="N60" s="55"/>
      <c r="Q60" s="11"/>
      <c r="R60" s="60"/>
      <c r="S60" s="11"/>
      <c r="T60" s="142"/>
      <c r="U60" s="142"/>
      <c r="V60" s="142"/>
      <c r="W60" s="142"/>
      <c r="X60" s="142"/>
      <c r="Y60" s="11"/>
      <c r="Z60" s="11"/>
      <c r="AA60" s="131">
        <f t="shared" si="0"/>
        <v>44804</v>
      </c>
      <c r="AB60" s="195">
        <f t="shared" si="4"/>
        <v>57</v>
      </c>
      <c r="AC60" s="196"/>
      <c r="AD60" s="148" t="e">
        <f t="shared" si="1"/>
        <v>#NUM!</v>
      </c>
      <c r="AE60" s="149"/>
      <c r="AF60" s="193" t="e">
        <f t="shared" si="2"/>
        <v>#NUM!</v>
      </c>
      <c r="AG60" s="194"/>
      <c r="AH60" s="197" t="e">
        <f t="shared" si="3"/>
        <v>#NUM!</v>
      </c>
      <c r="AI60" s="198"/>
    </row>
    <row r="61" spans="1:35" ht="12" customHeight="1">
      <c r="A61" s="9"/>
      <c r="B61" s="231"/>
      <c r="C61" s="231"/>
      <c r="D61" s="145"/>
      <c r="E61" s="145"/>
      <c r="F61" s="229"/>
      <c r="G61" s="229"/>
      <c r="H61" s="230"/>
      <c r="I61" s="230"/>
      <c r="J61" s="67"/>
      <c r="K61" s="67"/>
      <c r="L61" s="67"/>
      <c r="M61" s="67"/>
      <c r="N61" s="55"/>
      <c r="Q61" s="11"/>
      <c r="R61" s="60"/>
      <c r="S61" s="11"/>
      <c r="T61" s="143"/>
      <c r="U61" s="144"/>
      <c r="V61" s="144"/>
      <c r="W61" s="144"/>
      <c r="X61" s="144"/>
      <c r="Y61" s="11"/>
      <c r="Z61" s="11"/>
      <c r="AA61" s="131">
        <f t="shared" si="0"/>
        <v>44834</v>
      </c>
      <c r="AB61" s="195">
        <f t="shared" si="4"/>
        <v>58</v>
      </c>
      <c r="AC61" s="196"/>
      <c r="AD61" s="148" t="e">
        <f t="shared" si="1"/>
        <v>#NUM!</v>
      </c>
      <c r="AE61" s="149"/>
      <c r="AF61" s="193" t="e">
        <f t="shared" si="2"/>
        <v>#NUM!</v>
      </c>
      <c r="AG61" s="194"/>
      <c r="AH61" s="197" t="e">
        <f t="shared" si="3"/>
        <v>#NUM!</v>
      </c>
      <c r="AI61" s="198"/>
    </row>
    <row r="62" spans="1:35" ht="12" customHeight="1">
      <c r="A62" s="9"/>
      <c r="B62" s="231"/>
      <c r="C62" s="231"/>
      <c r="D62" s="145"/>
      <c r="E62" s="145"/>
      <c r="F62" s="229"/>
      <c r="G62" s="229"/>
      <c r="H62" s="230"/>
      <c r="I62" s="230"/>
      <c r="J62" s="67"/>
      <c r="K62" s="67"/>
      <c r="L62" s="67"/>
      <c r="M62" s="67"/>
      <c r="N62" s="55"/>
      <c r="Q62" s="11"/>
      <c r="R62" s="60"/>
      <c r="S62" s="11"/>
      <c r="T62" s="143"/>
      <c r="U62" s="144"/>
      <c r="V62" s="144"/>
      <c r="W62" s="144"/>
      <c r="X62" s="144"/>
      <c r="Y62" s="11"/>
      <c r="Z62" s="11"/>
      <c r="AA62" s="131">
        <f t="shared" si="0"/>
        <v>44865</v>
      </c>
      <c r="AB62" s="195">
        <f t="shared" si="4"/>
        <v>59</v>
      </c>
      <c r="AC62" s="196"/>
      <c r="AD62" s="148" t="e">
        <f t="shared" si="1"/>
        <v>#NUM!</v>
      </c>
      <c r="AE62" s="149"/>
      <c r="AF62" s="193" t="e">
        <f t="shared" si="2"/>
        <v>#NUM!</v>
      </c>
      <c r="AG62" s="194"/>
      <c r="AH62" s="197" t="e">
        <f t="shared" si="3"/>
        <v>#NUM!</v>
      </c>
      <c r="AI62" s="198"/>
    </row>
    <row r="63" spans="1:35" ht="12" customHeight="1">
      <c r="A63" s="9"/>
      <c r="B63" s="231"/>
      <c r="C63" s="231"/>
      <c r="D63" s="145"/>
      <c r="E63" s="145"/>
      <c r="F63" s="229"/>
      <c r="G63" s="229"/>
      <c r="H63" s="230"/>
      <c r="I63" s="230"/>
      <c r="J63" s="67"/>
      <c r="K63" s="67"/>
      <c r="L63" s="67"/>
      <c r="M63" s="67"/>
      <c r="N63" s="55"/>
      <c r="Q63" s="11"/>
      <c r="R63" s="60"/>
      <c r="S63" s="11"/>
      <c r="T63" s="143"/>
      <c r="U63" s="144"/>
      <c r="V63" s="144"/>
      <c r="W63" s="144"/>
      <c r="X63" s="144"/>
      <c r="Y63" s="11"/>
      <c r="Z63" s="11"/>
      <c r="AA63" s="131">
        <f t="shared" si="0"/>
        <v>44895</v>
      </c>
      <c r="AB63" s="195">
        <f t="shared" si="4"/>
        <v>60</v>
      </c>
      <c r="AC63" s="196"/>
      <c r="AD63" s="148" t="e">
        <f t="shared" si="1"/>
        <v>#NUM!</v>
      </c>
      <c r="AE63" s="149"/>
      <c r="AF63" s="193" t="e">
        <f t="shared" si="2"/>
        <v>#NUM!</v>
      </c>
      <c r="AG63" s="194"/>
      <c r="AH63" s="197" t="e">
        <f t="shared" si="3"/>
        <v>#NUM!</v>
      </c>
      <c r="AI63" s="198"/>
    </row>
    <row r="64" spans="1:35" ht="12" customHeight="1">
      <c r="A64" s="9"/>
      <c r="B64" s="231"/>
      <c r="C64" s="231"/>
      <c r="D64" s="145"/>
      <c r="E64" s="145"/>
      <c r="F64" s="229"/>
      <c r="G64" s="229"/>
      <c r="H64" s="230"/>
      <c r="I64" s="230"/>
      <c r="J64" s="67"/>
      <c r="K64" s="67"/>
      <c r="L64" s="67"/>
      <c r="M64" s="67"/>
      <c r="N64" s="55"/>
      <c r="Q64" s="11"/>
      <c r="R64" s="60"/>
      <c r="S64" s="11"/>
      <c r="T64" s="143"/>
      <c r="U64" s="144"/>
      <c r="V64" s="144"/>
      <c r="W64" s="144"/>
      <c r="X64" s="144"/>
      <c r="Y64" s="11"/>
      <c r="Z64" s="11"/>
      <c r="AA64" s="131">
        <f t="shared" si="0"/>
        <v>44926</v>
      </c>
      <c r="AB64" s="195">
        <f t="shared" si="4"/>
        <v>61</v>
      </c>
      <c r="AC64" s="196"/>
      <c r="AD64" s="148" t="e">
        <f t="shared" si="1"/>
        <v>#NUM!</v>
      </c>
      <c r="AE64" s="149"/>
      <c r="AF64" s="193" t="e">
        <f t="shared" si="2"/>
        <v>#NUM!</v>
      </c>
      <c r="AG64" s="194"/>
      <c r="AH64" s="197" t="e">
        <f t="shared" si="3"/>
        <v>#NUM!</v>
      </c>
      <c r="AI64" s="198"/>
    </row>
    <row r="65" spans="1:35" ht="12" customHeight="1">
      <c r="A65" s="9"/>
      <c r="B65" s="231"/>
      <c r="C65" s="231"/>
      <c r="D65" s="145"/>
      <c r="E65" s="145"/>
      <c r="F65" s="229"/>
      <c r="G65" s="229"/>
      <c r="H65" s="230"/>
      <c r="I65" s="230"/>
      <c r="J65" s="67"/>
      <c r="K65" s="67"/>
      <c r="L65" s="67"/>
      <c r="M65" s="67"/>
      <c r="N65" s="55"/>
      <c r="Q65" s="11"/>
      <c r="R65" s="60"/>
      <c r="S65" s="11"/>
      <c r="T65" s="143"/>
      <c r="U65" s="144"/>
      <c r="V65" s="144"/>
      <c r="W65" s="144"/>
      <c r="X65" s="144"/>
      <c r="Y65" s="11"/>
      <c r="Z65" s="11"/>
      <c r="AA65" s="131">
        <f t="shared" si="0"/>
        <v>44957</v>
      </c>
      <c r="AB65" s="195">
        <f t="shared" si="4"/>
        <v>62</v>
      </c>
      <c r="AC65" s="196"/>
      <c r="AD65" s="148" t="e">
        <f t="shared" si="1"/>
        <v>#NUM!</v>
      </c>
      <c r="AE65" s="149"/>
      <c r="AF65" s="193" t="e">
        <f t="shared" si="2"/>
        <v>#NUM!</v>
      </c>
      <c r="AG65" s="194"/>
      <c r="AH65" s="197" t="e">
        <f t="shared" si="3"/>
        <v>#NUM!</v>
      </c>
      <c r="AI65" s="198"/>
    </row>
    <row r="66" spans="1:35" ht="12" customHeight="1">
      <c r="A66" s="9"/>
      <c r="B66" s="231"/>
      <c r="C66" s="231"/>
      <c r="D66" s="145"/>
      <c r="E66" s="145"/>
      <c r="F66" s="229"/>
      <c r="G66" s="229"/>
      <c r="H66" s="230"/>
      <c r="I66" s="230"/>
      <c r="J66" s="67"/>
      <c r="K66" s="67"/>
      <c r="L66" s="67"/>
      <c r="M66" s="67"/>
      <c r="N66" s="55"/>
      <c r="Q66" s="11"/>
      <c r="R66" s="60"/>
      <c r="S66" s="11"/>
      <c r="T66" s="143"/>
      <c r="U66" s="144"/>
      <c r="V66" s="144"/>
      <c r="W66" s="144"/>
      <c r="X66" s="144"/>
      <c r="Y66" s="11"/>
      <c r="Z66" s="11"/>
      <c r="AA66" s="131">
        <f t="shared" si="0"/>
        <v>44985</v>
      </c>
      <c r="AB66" s="195">
        <f t="shared" si="4"/>
        <v>63</v>
      </c>
      <c r="AC66" s="196"/>
      <c r="AD66" s="148" t="e">
        <f t="shared" si="1"/>
        <v>#NUM!</v>
      </c>
      <c r="AE66" s="149"/>
      <c r="AF66" s="193" t="e">
        <f t="shared" si="2"/>
        <v>#NUM!</v>
      </c>
      <c r="AG66" s="194"/>
      <c r="AH66" s="197" t="e">
        <f t="shared" si="3"/>
        <v>#NUM!</v>
      </c>
      <c r="AI66" s="198"/>
    </row>
    <row r="67" spans="1:35" ht="12" customHeight="1">
      <c r="A67" s="9"/>
      <c r="B67" s="231"/>
      <c r="C67" s="231"/>
      <c r="D67" s="145"/>
      <c r="E67" s="145"/>
      <c r="F67" s="229"/>
      <c r="G67" s="229"/>
      <c r="H67" s="230"/>
      <c r="I67" s="230"/>
      <c r="J67" s="67"/>
      <c r="K67" s="67"/>
      <c r="L67" s="67"/>
      <c r="M67" s="67"/>
      <c r="N67" s="55"/>
      <c r="Q67" s="11"/>
      <c r="R67" s="60"/>
      <c r="S67" s="11"/>
      <c r="T67" s="143"/>
      <c r="U67" s="144"/>
      <c r="V67" s="144"/>
      <c r="W67" s="144"/>
      <c r="X67" s="144"/>
      <c r="Y67" s="11"/>
      <c r="Z67" s="11"/>
      <c r="AA67" s="131">
        <f t="shared" si="0"/>
        <v>45016</v>
      </c>
      <c r="AB67" s="195">
        <f t="shared" si="4"/>
        <v>64</v>
      </c>
      <c r="AC67" s="196"/>
      <c r="AD67" s="148" t="e">
        <f t="shared" si="1"/>
        <v>#NUM!</v>
      </c>
      <c r="AE67" s="149"/>
      <c r="AF67" s="193" t="e">
        <f t="shared" si="2"/>
        <v>#NUM!</v>
      </c>
      <c r="AG67" s="194"/>
      <c r="AH67" s="197" t="e">
        <f t="shared" si="3"/>
        <v>#NUM!</v>
      </c>
      <c r="AI67" s="198"/>
    </row>
    <row r="68" spans="1:35" ht="12" customHeight="1">
      <c r="A68" s="9"/>
      <c r="B68" s="231"/>
      <c r="C68" s="231"/>
      <c r="D68" s="145"/>
      <c r="E68" s="145"/>
      <c r="F68" s="229"/>
      <c r="G68" s="229"/>
      <c r="H68" s="230"/>
      <c r="I68" s="230"/>
      <c r="J68" s="67"/>
      <c r="K68" s="67"/>
      <c r="L68" s="67"/>
      <c r="M68" s="67"/>
      <c r="N68" s="55"/>
      <c r="Q68" s="11"/>
      <c r="R68" s="60"/>
      <c r="S68" s="11"/>
      <c r="T68" s="11"/>
      <c r="U68" s="11"/>
      <c r="V68" s="144"/>
      <c r="W68" s="144"/>
      <c r="X68" s="11"/>
      <c r="Y68" s="11"/>
      <c r="Z68" s="11"/>
      <c r="AA68" s="131">
        <f t="shared" si="0"/>
        <v>45046</v>
      </c>
      <c r="AB68" s="195">
        <f t="shared" si="4"/>
        <v>65</v>
      </c>
      <c r="AC68" s="196"/>
      <c r="AD68" s="148" t="e">
        <f t="shared" si="1"/>
        <v>#NUM!</v>
      </c>
      <c r="AE68" s="149"/>
      <c r="AF68" s="193" t="e">
        <f t="shared" si="2"/>
        <v>#NUM!</v>
      </c>
      <c r="AG68" s="194"/>
      <c r="AH68" s="197" t="e">
        <f t="shared" si="3"/>
        <v>#NUM!</v>
      </c>
      <c r="AI68" s="198"/>
    </row>
    <row r="69" spans="1:35" ht="12" customHeight="1">
      <c r="A69" s="9"/>
      <c r="B69" s="231"/>
      <c r="C69" s="231"/>
      <c r="D69" s="145"/>
      <c r="E69" s="145"/>
      <c r="F69" s="229"/>
      <c r="G69" s="229"/>
      <c r="H69" s="230"/>
      <c r="I69" s="230"/>
      <c r="J69" s="67"/>
      <c r="K69" s="67"/>
      <c r="L69" s="67"/>
      <c r="M69" s="67"/>
      <c r="N69" s="55"/>
      <c r="Q69" s="11"/>
      <c r="R69" s="60"/>
      <c r="S69" s="11"/>
      <c r="T69" s="11"/>
      <c r="U69" s="11"/>
      <c r="V69" s="11"/>
      <c r="W69" s="11"/>
      <c r="X69" s="11"/>
      <c r="Y69" s="11"/>
      <c r="Z69" s="11"/>
      <c r="AA69" s="131">
        <f aca="true" t="shared" si="6" ref="AA69:AA89">IF(AB69="","",DATE(YEAR(AA68),MONTH(AA68)+2,DAY(1)-1))</f>
        <v>45077</v>
      </c>
      <c r="AB69" s="195">
        <f t="shared" si="4"/>
        <v>66</v>
      </c>
      <c r="AC69" s="196"/>
      <c r="AD69" s="148" t="e">
        <f t="shared" si="1"/>
        <v>#NUM!</v>
      </c>
      <c r="AE69" s="149"/>
      <c r="AF69" s="193" t="e">
        <f t="shared" si="2"/>
        <v>#NUM!</v>
      </c>
      <c r="AG69" s="194"/>
      <c r="AH69" s="197" t="e">
        <f t="shared" si="3"/>
        <v>#NUM!</v>
      </c>
      <c r="AI69" s="198"/>
    </row>
    <row r="70" spans="1:35" ht="12" customHeight="1">
      <c r="A70" s="9"/>
      <c r="B70" s="231"/>
      <c r="C70" s="231"/>
      <c r="D70" s="145"/>
      <c r="E70" s="145"/>
      <c r="F70" s="229"/>
      <c r="G70" s="229"/>
      <c r="H70" s="230"/>
      <c r="I70" s="230"/>
      <c r="J70" s="67"/>
      <c r="K70" s="67"/>
      <c r="L70" s="67"/>
      <c r="M70" s="67"/>
      <c r="N70" s="55"/>
      <c r="Q70" s="11"/>
      <c r="R70" s="60"/>
      <c r="S70" s="11"/>
      <c r="T70" s="11"/>
      <c r="U70" s="11"/>
      <c r="V70" s="11"/>
      <c r="W70" s="11"/>
      <c r="X70" s="11"/>
      <c r="Y70" s="11"/>
      <c r="Z70" s="11"/>
      <c r="AA70" s="131">
        <f t="shared" si="6"/>
        <v>45107</v>
      </c>
      <c r="AB70" s="195">
        <f t="shared" si="4"/>
        <v>67</v>
      </c>
      <c r="AC70" s="196"/>
      <c r="AD70" s="148" t="e">
        <f aca="true" t="shared" si="7" ref="AD70:AD87">IF($AD$4=0,PPMT($N$6/1200,AB69,$N$8,-$G$19),PPMT($N$6/1200,AB70,$N$8,-$G$19))</f>
        <v>#NUM!</v>
      </c>
      <c r="AE70" s="149"/>
      <c r="AF70" s="193" t="e">
        <f aca="true" t="shared" si="8" ref="AF70:AF87">IF($AD$4=0,IPMT($N$6/1200,AB69,$N$8,-$G$19),IPMT($N$6/1200,AB70,$N$8,-$G$19))</f>
        <v>#NUM!</v>
      </c>
      <c r="AG70" s="194"/>
      <c r="AH70" s="197" t="e">
        <f aca="true" t="shared" si="9" ref="AH70:AH87">AF70+AD70</f>
        <v>#NUM!</v>
      </c>
      <c r="AI70" s="198"/>
    </row>
    <row r="71" spans="1:35" ht="12" customHeight="1">
      <c r="A71" s="9"/>
      <c r="B71" s="231"/>
      <c r="C71" s="231"/>
      <c r="D71" s="145"/>
      <c r="E71" s="145"/>
      <c r="F71" s="229"/>
      <c r="G71" s="229"/>
      <c r="H71" s="230"/>
      <c r="I71" s="230"/>
      <c r="J71" s="67"/>
      <c r="K71" s="67"/>
      <c r="L71" s="67"/>
      <c r="M71" s="67"/>
      <c r="N71" s="55"/>
      <c r="Q71" s="11"/>
      <c r="R71" s="60"/>
      <c r="S71" s="11"/>
      <c r="T71" s="11"/>
      <c r="U71" s="11"/>
      <c r="V71" s="11"/>
      <c r="W71" s="11"/>
      <c r="X71" s="11"/>
      <c r="Y71" s="11"/>
      <c r="Z71" s="11"/>
      <c r="AA71" s="131">
        <f t="shared" si="6"/>
        <v>45138</v>
      </c>
      <c r="AB71" s="195">
        <f t="shared" si="4"/>
        <v>68</v>
      </c>
      <c r="AC71" s="196"/>
      <c r="AD71" s="148" t="e">
        <f t="shared" si="7"/>
        <v>#NUM!</v>
      </c>
      <c r="AE71" s="149"/>
      <c r="AF71" s="193" t="e">
        <f t="shared" si="8"/>
        <v>#NUM!</v>
      </c>
      <c r="AG71" s="194"/>
      <c r="AH71" s="197" t="e">
        <f t="shared" si="9"/>
        <v>#NUM!</v>
      </c>
      <c r="AI71" s="198"/>
    </row>
    <row r="72" spans="1:35" ht="12" customHeight="1">
      <c r="A72" s="9"/>
      <c r="B72" s="231"/>
      <c r="C72" s="231"/>
      <c r="D72" s="145"/>
      <c r="E72" s="145"/>
      <c r="F72" s="229"/>
      <c r="G72" s="229"/>
      <c r="H72" s="230"/>
      <c r="I72" s="230"/>
      <c r="J72" s="67"/>
      <c r="K72" s="67"/>
      <c r="L72" s="67"/>
      <c r="M72" s="67"/>
      <c r="N72" s="55"/>
      <c r="Q72" s="11"/>
      <c r="R72" s="60"/>
      <c r="S72" s="11"/>
      <c r="T72" s="11"/>
      <c r="U72" s="11"/>
      <c r="V72" s="11"/>
      <c r="W72" s="11"/>
      <c r="X72" s="11"/>
      <c r="Y72" s="11"/>
      <c r="Z72" s="11"/>
      <c r="AA72" s="131">
        <f t="shared" si="6"/>
        <v>45169</v>
      </c>
      <c r="AB72" s="195">
        <f t="shared" si="4"/>
        <v>69</v>
      </c>
      <c r="AC72" s="196"/>
      <c r="AD72" s="148" t="e">
        <f t="shared" si="7"/>
        <v>#NUM!</v>
      </c>
      <c r="AE72" s="149"/>
      <c r="AF72" s="193" t="e">
        <f t="shared" si="8"/>
        <v>#NUM!</v>
      </c>
      <c r="AG72" s="194"/>
      <c r="AH72" s="197" t="e">
        <f t="shared" si="9"/>
        <v>#NUM!</v>
      </c>
      <c r="AI72" s="198"/>
    </row>
    <row r="73" spans="1:35" ht="12" customHeight="1">
      <c r="A73" s="9"/>
      <c r="B73" s="231"/>
      <c r="C73" s="231"/>
      <c r="D73" s="145"/>
      <c r="E73" s="145"/>
      <c r="F73" s="229"/>
      <c r="G73" s="229"/>
      <c r="H73" s="230"/>
      <c r="I73" s="230"/>
      <c r="J73" s="67"/>
      <c r="K73" s="67"/>
      <c r="L73" s="67"/>
      <c r="M73" s="67"/>
      <c r="N73" s="55"/>
      <c r="Q73" s="11"/>
      <c r="R73" s="60"/>
      <c r="S73" s="11"/>
      <c r="T73" s="11"/>
      <c r="U73" s="11"/>
      <c r="V73" s="11"/>
      <c r="W73" s="11"/>
      <c r="X73" s="11"/>
      <c r="Y73" s="11"/>
      <c r="Z73" s="11"/>
      <c r="AA73" s="131">
        <f t="shared" si="6"/>
        <v>45199</v>
      </c>
      <c r="AB73" s="195">
        <f t="shared" si="4"/>
        <v>70</v>
      </c>
      <c r="AC73" s="196"/>
      <c r="AD73" s="148" t="e">
        <f t="shared" si="7"/>
        <v>#NUM!</v>
      </c>
      <c r="AE73" s="149"/>
      <c r="AF73" s="193" t="e">
        <f t="shared" si="8"/>
        <v>#NUM!</v>
      </c>
      <c r="AG73" s="194"/>
      <c r="AH73" s="197" t="e">
        <f t="shared" si="9"/>
        <v>#NUM!</v>
      </c>
      <c r="AI73" s="198"/>
    </row>
    <row r="74" spans="1:35" ht="12" customHeight="1">
      <c r="A74" s="9"/>
      <c r="B74" s="231"/>
      <c r="C74" s="231"/>
      <c r="D74" s="145"/>
      <c r="E74" s="145"/>
      <c r="F74" s="229"/>
      <c r="G74" s="229"/>
      <c r="H74" s="230"/>
      <c r="I74" s="230"/>
      <c r="J74" s="67"/>
      <c r="K74" s="67"/>
      <c r="L74" s="67"/>
      <c r="M74" s="67"/>
      <c r="N74" s="55"/>
      <c r="Q74" s="11"/>
      <c r="R74" s="60"/>
      <c r="S74" s="11"/>
      <c r="T74" s="11"/>
      <c r="U74" s="11"/>
      <c r="V74" s="11"/>
      <c r="W74" s="11"/>
      <c r="X74" s="11"/>
      <c r="Y74" s="11"/>
      <c r="Z74" s="11"/>
      <c r="AA74" s="131">
        <f t="shared" si="6"/>
        <v>45230</v>
      </c>
      <c r="AB74" s="195">
        <f t="shared" si="4"/>
        <v>71</v>
      </c>
      <c r="AC74" s="196"/>
      <c r="AD74" s="148" t="e">
        <f t="shared" si="7"/>
        <v>#NUM!</v>
      </c>
      <c r="AE74" s="149"/>
      <c r="AF74" s="193" t="e">
        <f t="shared" si="8"/>
        <v>#NUM!</v>
      </c>
      <c r="AG74" s="194"/>
      <c r="AH74" s="197" t="e">
        <f t="shared" si="9"/>
        <v>#NUM!</v>
      </c>
      <c r="AI74" s="198"/>
    </row>
    <row r="75" spans="1:35" ht="12" customHeight="1">
      <c r="A75" s="9"/>
      <c r="B75" s="231"/>
      <c r="C75" s="231"/>
      <c r="D75" s="145"/>
      <c r="E75" s="145"/>
      <c r="F75" s="229"/>
      <c r="G75" s="229"/>
      <c r="H75" s="230"/>
      <c r="I75" s="230"/>
      <c r="J75" s="67"/>
      <c r="K75" s="67"/>
      <c r="L75" s="67"/>
      <c r="M75" s="67"/>
      <c r="N75" s="55"/>
      <c r="Q75" s="11"/>
      <c r="R75" s="60"/>
      <c r="S75" s="11"/>
      <c r="T75" s="11"/>
      <c r="U75" s="11"/>
      <c r="V75" s="11"/>
      <c r="W75" s="11"/>
      <c r="X75" s="11"/>
      <c r="Y75" s="11"/>
      <c r="Z75" s="11"/>
      <c r="AA75" s="131">
        <f t="shared" si="6"/>
        <v>45260</v>
      </c>
      <c r="AB75" s="195">
        <f t="shared" si="4"/>
        <v>72</v>
      </c>
      <c r="AC75" s="196"/>
      <c r="AD75" s="148" t="e">
        <f t="shared" si="7"/>
        <v>#NUM!</v>
      </c>
      <c r="AE75" s="149"/>
      <c r="AF75" s="193" t="e">
        <f t="shared" si="8"/>
        <v>#NUM!</v>
      </c>
      <c r="AG75" s="194"/>
      <c r="AH75" s="197" t="e">
        <f t="shared" si="9"/>
        <v>#NUM!</v>
      </c>
      <c r="AI75" s="198"/>
    </row>
    <row r="76" spans="1:35" ht="12" customHeight="1">
      <c r="A76" s="9"/>
      <c r="B76" s="231"/>
      <c r="C76" s="231"/>
      <c r="D76" s="145"/>
      <c r="E76" s="145"/>
      <c r="F76" s="229"/>
      <c r="G76" s="229"/>
      <c r="H76" s="230"/>
      <c r="I76" s="230"/>
      <c r="J76" s="67"/>
      <c r="K76" s="67"/>
      <c r="L76" s="67"/>
      <c r="M76" s="67"/>
      <c r="N76" s="55"/>
      <c r="Q76" s="11"/>
      <c r="R76" s="60"/>
      <c r="S76" s="11"/>
      <c r="T76" s="11"/>
      <c r="U76" s="11"/>
      <c r="V76" s="11"/>
      <c r="W76" s="11"/>
      <c r="X76" s="11"/>
      <c r="Y76" s="11"/>
      <c r="Z76" s="11"/>
      <c r="AA76" s="131">
        <f t="shared" si="6"/>
        <v>45291</v>
      </c>
      <c r="AB76" s="195">
        <f t="shared" si="4"/>
        <v>73</v>
      </c>
      <c r="AC76" s="196"/>
      <c r="AD76" s="148" t="e">
        <f t="shared" si="7"/>
        <v>#NUM!</v>
      </c>
      <c r="AE76" s="149"/>
      <c r="AF76" s="193" t="e">
        <f t="shared" si="8"/>
        <v>#NUM!</v>
      </c>
      <c r="AG76" s="194"/>
      <c r="AH76" s="197" t="e">
        <f t="shared" si="9"/>
        <v>#NUM!</v>
      </c>
      <c r="AI76" s="198"/>
    </row>
    <row r="77" spans="1:35" ht="12" customHeight="1">
      <c r="A77" s="9"/>
      <c r="B77" s="231"/>
      <c r="C77" s="231"/>
      <c r="D77" s="145"/>
      <c r="E77" s="145"/>
      <c r="F77" s="229"/>
      <c r="G77" s="229"/>
      <c r="H77" s="230"/>
      <c r="I77" s="230"/>
      <c r="J77" s="67"/>
      <c r="K77" s="67"/>
      <c r="L77" s="67"/>
      <c r="M77" s="67"/>
      <c r="N77" s="55"/>
      <c r="Q77" s="11"/>
      <c r="R77" s="60"/>
      <c r="S77" s="11"/>
      <c r="T77" s="11"/>
      <c r="U77" s="11"/>
      <c r="V77" s="11"/>
      <c r="W77" s="11"/>
      <c r="X77" s="11"/>
      <c r="Y77" s="11"/>
      <c r="Z77" s="11"/>
      <c r="AA77" s="131">
        <f t="shared" si="6"/>
        <v>45322</v>
      </c>
      <c r="AB77" s="195">
        <f t="shared" si="4"/>
        <v>74</v>
      </c>
      <c r="AC77" s="196"/>
      <c r="AD77" s="148" t="e">
        <f t="shared" si="7"/>
        <v>#NUM!</v>
      </c>
      <c r="AE77" s="149"/>
      <c r="AF77" s="193" t="e">
        <f t="shared" si="8"/>
        <v>#NUM!</v>
      </c>
      <c r="AG77" s="194"/>
      <c r="AH77" s="197" t="e">
        <f t="shared" si="9"/>
        <v>#NUM!</v>
      </c>
      <c r="AI77" s="198"/>
    </row>
    <row r="78" spans="1:35" ht="12" customHeight="1">
      <c r="A78" s="9"/>
      <c r="B78" s="231"/>
      <c r="C78" s="231"/>
      <c r="D78" s="145"/>
      <c r="E78" s="145"/>
      <c r="F78" s="229"/>
      <c r="G78" s="229"/>
      <c r="H78" s="230"/>
      <c r="I78" s="230"/>
      <c r="J78" s="67"/>
      <c r="K78" s="67"/>
      <c r="L78" s="67"/>
      <c r="M78" s="67"/>
      <c r="N78" s="55"/>
      <c r="Q78" s="11"/>
      <c r="R78" s="60"/>
      <c r="S78" s="11"/>
      <c r="T78" s="11"/>
      <c r="U78" s="11"/>
      <c r="V78" s="11"/>
      <c r="W78" s="11"/>
      <c r="X78" s="11"/>
      <c r="Y78" s="11"/>
      <c r="Z78" s="11"/>
      <c r="AA78" s="131">
        <f t="shared" si="6"/>
        <v>45351</v>
      </c>
      <c r="AB78" s="195">
        <f t="shared" si="4"/>
        <v>75</v>
      </c>
      <c r="AC78" s="196"/>
      <c r="AD78" s="148" t="e">
        <f t="shared" si="7"/>
        <v>#NUM!</v>
      </c>
      <c r="AE78" s="149"/>
      <c r="AF78" s="193" t="e">
        <f t="shared" si="8"/>
        <v>#NUM!</v>
      </c>
      <c r="AG78" s="194"/>
      <c r="AH78" s="197" t="e">
        <f t="shared" si="9"/>
        <v>#NUM!</v>
      </c>
      <c r="AI78" s="198"/>
    </row>
    <row r="79" spans="1:35" ht="12" customHeight="1">
      <c r="A79" s="9"/>
      <c r="B79" s="231"/>
      <c r="C79" s="231"/>
      <c r="D79" s="145"/>
      <c r="E79" s="145"/>
      <c r="F79" s="229"/>
      <c r="G79" s="229"/>
      <c r="H79" s="230"/>
      <c r="I79" s="230"/>
      <c r="J79" s="67"/>
      <c r="K79" s="67"/>
      <c r="L79" s="67"/>
      <c r="M79" s="67"/>
      <c r="N79" s="55"/>
      <c r="Q79" s="11"/>
      <c r="R79" s="60"/>
      <c r="S79" s="11"/>
      <c r="T79" s="11"/>
      <c r="U79" s="11"/>
      <c r="V79" s="11"/>
      <c r="W79" s="11"/>
      <c r="X79" s="11"/>
      <c r="Y79" s="11"/>
      <c r="Z79" s="11"/>
      <c r="AA79" s="131">
        <f t="shared" si="6"/>
        <v>45382</v>
      </c>
      <c r="AB79" s="195">
        <f>AB78+1</f>
        <v>76</v>
      </c>
      <c r="AC79" s="196"/>
      <c r="AD79" s="148" t="e">
        <f t="shared" si="7"/>
        <v>#NUM!</v>
      </c>
      <c r="AE79" s="149"/>
      <c r="AF79" s="193" t="e">
        <f t="shared" si="8"/>
        <v>#NUM!</v>
      </c>
      <c r="AG79" s="194"/>
      <c r="AH79" s="197" t="e">
        <f t="shared" si="9"/>
        <v>#NUM!</v>
      </c>
      <c r="AI79" s="198"/>
    </row>
    <row r="80" spans="1:35" ht="12" customHeight="1">
      <c r="A80" s="9"/>
      <c r="B80" s="231"/>
      <c r="C80" s="231"/>
      <c r="D80" s="145"/>
      <c r="E80" s="145"/>
      <c r="F80" s="229"/>
      <c r="G80" s="229"/>
      <c r="H80" s="230"/>
      <c r="I80" s="230"/>
      <c r="J80" s="67"/>
      <c r="K80" s="67"/>
      <c r="L80" s="67"/>
      <c r="M80" s="67"/>
      <c r="N80" s="55"/>
      <c r="Q80" s="11"/>
      <c r="R80" s="60"/>
      <c r="S80" s="11"/>
      <c r="T80" s="11"/>
      <c r="U80" s="11"/>
      <c r="V80" s="11"/>
      <c r="W80" s="11"/>
      <c r="X80" s="11"/>
      <c r="Y80" s="11"/>
      <c r="Z80" s="11"/>
      <c r="AA80" s="131">
        <f t="shared" si="6"/>
        <v>45412</v>
      </c>
      <c r="AB80" s="195">
        <f aca="true" t="shared" si="10" ref="AB80:AB86">AB79+1</f>
        <v>77</v>
      </c>
      <c r="AC80" s="196"/>
      <c r="AD80" s="148" t="e">
        <f t="shared" si="7"/>
        <v>#NUM!</v>
      </c>
      <c r="AE80" s="149"/>
      <c r="AF80" s="193" t="e">
        <f t="shared" si="8"/>
        <v>#NUM!</v>
      </c>
      <c r="AG80" s="194"/>
      <c r="AH80" s="197" t="e">
        <f t="shared" si="9"/>
        <v>#NUM!</v>
      </c>
      <c r="AI80" s="198"/>
    </row>
    <row r="81" spans="1:35" ht="12" customHeight="1">
      <c r="A81" s="9"/>
      <c r="B81" s="231"/>
      <c r="C81" s="231"/>
      <c r="D81" s="145"/>
      <c r="E81" s="145"/>
      <c r="F81" s="229"/>
      <c r="G81" s="229"/>
      <c r="H81" s="230"/>
      <c r="I81" s="230"/>
      <c r="J81" s="67"/>
      <c r="K81" s="67"/>
      <c r="L81" s="67"/>
      <c r="M81" s="67"/>
      <c r="N81" s="55"/>
      <c r="Q81" s="11"/>
      <c r="R81" s="60"/>
      <c r="S81" s="11"/>
      <c r="T81" s="11"/>
      <c r="U81" s="11"/>
      <c r="V81" s="11"/>
      <c r="W81" s="11"/>
      <c r="X81" s="11"/>
      <c r="Y81" s="11"/>
      <c r="Z81" s="11"/>
      <c r="AA81" s="131">
        <f t="shared" si="6"/>
        <v>45443</v>
      </c>
      <c r="AB81" s="195">
        <f t="shared" si="10"/>
        <v>78</v>
      </c>
      <c r="AC81" s="196"/>
      <c r="AD81" s="148" t="e">
        <f t="shared" si="7"/>
        <v>#NUM!</v>
      </c>
      <c r="AE81" s="149"/>
      <c r="AF81" s="193" t="e">
        <f t="shared" si="8"/>
        <v>#NUM!</v>
      </c>
      <c r="AG81" s="194"/>
      <c r="AH81" s="197" t="e">
        <f t="shared" si="9"/>
        <v>#NUM!</v>
      </c>
      <c r="AI81" s="198"/>
    </row>
    <row r="82" spans="1:35" ht="12" customHeight="1">
      <c r="A82" s="9"/>
      <c r="B82" s="231"/>
      <c r="C82" s="231"/>
      <c r="D82" s="145"/>
      <c r="E82" s="145"/>
      <c r="F82" s="229"/>
      <c r="G82" s="229"/>
      <c r="H82" s="230"/>
      <c r="I82" s="230"/>
      <c r="J82" s="67"/>
      <c r="K82" s="67"/>
      <c r="L82" s="67"/>
      <c r="M82" s="67"/>
      <c r="N82" s="55"/>
      <c r="Q82" s="11"/>
      <c r="R82" s="60"/>
      <c r="S82" s="11"/>
      <c r="T82" s="11"/>
      <c r="U82" s="11"/>
      <c r="V82" s="11"/>
      <c r="W82" s="11"/>
      <c r="X82" s="11"/>
      <c r="Y82" s="11"/>
      <c r="Z82" s="11"/>
      <c r="AA82" s="131">
        <f t="shared" si="6"/>
        <v>45473</v>
      </c>
      <c r="AB82" s="195">
        <f t="shared" si="10"/>
        <v>79</v>
      </c>
      <c r="AC82" s="196"/>
      <c r="AD82" s="148" t="e">
        <f t="shared" si="7"/>
        <v>#NUM!</v>
      </c>
      <c r="AE82" s="149"/>
      <c r="AF82" s="193" t="e">
        <f t="shared" si="8"/>
        <v>#NUM!</v>
      </c>
      <c r="AG82" s="194"/>
      <c r="AH82" s="197" t="e">
        <f t="shared" si="9"/>
        <v>#NUM!</v>
      </c>
      <c r="AI82" s="198"/>
    </row>
    <row r="83" spans="1:35" ht="12" customHeight="1">
      <c r="A83" s="9"/>
      <c r="B83" s="231"/>
      <c r="C83" s="231"/>
      <c r="D83" s="145"/>
      <c r="E83" s="145"/>
      <c r="F83" s="229"/>
      <c r="G83" s="229"/>
      <c r="H83" s="230"/>
      <c r="I83" s="230"/>
      <c r="J83" s="67"/>
      <c r="K83" s="67"/>
      <c r="L83" s="67"/>
      <c r="M83" s="67"/>
      <c r="N83" s="55"/>
      <c r="Q83" s="11"/>
      <c r="R83" s="60"/>
      <c r="S83" s="11"/>
      <c r="T83" s="11"/>
      <c r="U83" s="11"/>
      <c r="V83" s="11"/>
      <c r="W83" s="11"/>
      <c r="X83" s="11"/>
      <c r="Y83" s="11"/>
      <c r="Z83" s="11"/>
      <c r="AA83" s="131">
        <f t="shared" si="6"/>
        <v>45504</v>
      </c>
      <c r="AB83" s="195">
        <f t="shared" si="10"/>
        <v>80</v>
      </c>
      <c r="AC83" s="196"/>
      <c r="AD83" s="148" t="e">
        <f t="shared" si="7"/>
        <v>#NUM!</v>
      </c>
      <c r="AE83" s="149"/>
      <c r="AF83" s="193" t="e">
        <f t="shared" si="8"/>
        <v>#NUM!</v>
      </c>
      <c r="AG83" s="194"/>
      <c r="AH83" s="197" t="e">
        <f t="shared" si="9"/>
        <v>#NUM!</v>
      </c>
      <c r="AI83" s="198"/>
    </row>
    <row r="84" spans="1:35" ht="12" customHeight="1">
      <c r="A84" s="9"/>
      <c r="B84" s="231"/>
      <c r="C84" s="231"/>
      <c r="D84" s="145"/>
      <c r="E84" s="145"/>
      <c r="F84" s="229"/>
      <c r="G84" s="229"/>
      <c r="H84" s="230"/>
      <c r="I84" s="230"/>
      <c r="J84" s="67"/>
      <c r="K84" s="67"/>
      <c r="L84" s="67"/>
      <c r="M84" s="67"/>
      <c r="N84" s="55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31">
        <f t="shared" si="6"/>
        <v>45535</v>
      </c>
      <c r="AB84" s="195">
        <f t="shared" si="10"/>
        <v>81</v>
      </c>
      <c r="AC84" s="196"/>
      <c r="AD84" s="148" t="e">
        <f t="shared" si="7"/>
        <v>#NUM!</v>
      </c>
      <c r="AE84" s="149"/>
      <c r="AF84" s="193" t="e">
        <f t="shared" si="8"/>
        <v>#NUM!</v>
      </c>
      <c r="AG84" s="194"/>
      <c r="AH84" s="197" t="e">
        <f t="shared" si="9"/>
        <v>#NUM!</v>
      </c>
      <c r="AI84" s="198"/>
    </row>
    <row r="85" spans="1:35" ht="12" customHeight="1">
      <c r="A85" s="9"/>
      <c r="B85" s="231"/>
      <c r="C85" s="231"/>
      <c r="D85" s="145"/>
      <c r="E85" s="145"/>
      <c r="F85" s="229"/>
      <c r="G85" s="229"/>
      <c r="H85" s="230"/>
      <c r="I85" s="230"/>
      <c r="J85" s="67"/>
      <c r="K85" s="67"/>
      <c r="L85" s="67"/>
      <c r="M85" s="67"/>
      <c r="N85" s="55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31">
        <f t="shared" si="6"/>
        <v>45565</v>
      </c>
      <c r="AB85" s="195">
        <f t="shared" si="10"/>
        <v>82</v>
      </c>
      <c r="AC85" s="196"/>
      <c r="AD85" s="148" t="e">
        <f t="shared" si="7"/>
        <v>#NUM!</v>
      </c>
      <c r="AE85" s="149"/>
      <c r="AF85" s="193" t="e">
        <f t="shared" si="8"/>
        <v>#NUM!</v>
      </c>
      <c r="AG85" s="194"/>
      <c r="AH85" s="197" t="e">
        <f t="shared" si="9"/>
        <v>#NUM!</v>
      </c>
      <c r="AI85" s="198"/>
    </row>
    <row r="86" spans="1:35" ht="12" customHeight="1">
      <c r="A86" s="9"/>
      <c r="B86" s="231"/>
      <c r="C86" s="231"/>
      <c r="D86" s="145"/>
      <c r="E86" s="145"/>
      <c r="F86" s="229"/>
      <c r="G86" s="229"/>
      <c r="H86" s="230"/>
      <c r="I86" s="230"/>
      <c r="J86" s="67"/>
      <c r="K86" s="67"/>
      <c r="L86" s="67"/>
      <c r="M86" s="67"/>
      <c r="N86" s="55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31">
        <f t="shared" si="6"/>
        <v>45596</v>
      </c>
      <c r="AB86" s="195">
        <f t="shared" si="10"/>
        <v>83</v>
      </c>
      <c r="AC86" s="196"/>
      <c r="AD86" s="148" t="e">
        <f t="shared" si="7"/>
        <v>#NUM!</v>
      </c>
      <c r="AE86" s="149"/>
      <c r="AF86" s="193" t="e">
        <f t="shared" si="8"/>
        <v>#NUM!</v>
      </c>
      <c r="AG86" s="194"/>
      <c r="AH86" s="197" t="e">
        <f t="shared" si="9"/>
        <v>#NUM!</v>
      </c>
      <c r="AI86" s="198"/>
    </row>
    <row r="87" spans="1:35" ht="12" customHeight="1">
      <c r="A87" s="9"/>
      <c r="B87" s="231"/>
      <c r="C87" s="231"/>
      <c r="D87" s="145"/>
      <c r="E87" s="145"/>
      <c r="F87" s="229"/>
      <c r="G87" s="229"/>
      <c r="H87" s="230"/>
      <c r="I87" s="230"/>
      <c r="J87" s="67"/>
      <c r="K87" s="67"/>
      <c r="L87" s="67"/>
      <c r="M87" s="67"/>
      <c r="N87" s="55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31">
        <f t="shared" si="6"/>
        <v>45626</v>
      </c>
      <c r="AB87" s="195">
        <f>AB86+1</f>
        <v>84</v>
      </c>
      <c r="AC87" s="196"/>
      <c r="AD87" s="148" t="e">
        <f t="shared" si="7"/>
        <v>#NUM!</v>
      </c>
      <c r="AE87" s="149"/>
      <c r="AF87" s="193" t="e">
        <f t="shared" si="8"/>
        <v>#NUM!</v>
      </c>
      <c r="AG87" s="194"/>
      <c r="AH87" s="197" t="e">
        <f t="shared" si="9"/>
        <v>#NUM!</v>
      </c>
      <c r="AI87" s="198"/>
    </row>
    <row r="88" spans="1:35" ht="12" customHeight="1">
      <c r="A88" s="9"/>
      <c r="B88" s="231"/>
      <c r="C88" s="231"/>
      <c r="D88" s="145"/>
      <c r="E88" s="145"/>
      <c r="F88" s="229"/>
      <c r="G88" s="229"/>
      <c r="H88" s="230"/>
      <c r="I88" s="230"/>
      <c r="J88" s="67"/>
      <c r="K88" s="67"/>
      <c r="L88" s="67"/>
      <c r="M88" s="67"/>
      <c r="N88" s="55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31">
        <f t="shared" si="6"/>
      </c>
      <c r="AB88" s="195"/>
      <c r="AC88" s="196"/>
      <c r="AD88" s="148"/>
      <c r="AE88" s="150"/>
      <c r="AF88" s="193"/>
      <c r="AG88" s="194"/>
      <c r="AH88" s="197"/>
      <c r="AI88" s="198"/>
    </row>
    <row r="89" spans="1:35" ht="12" customHeight="1">
      <c r="A89" s="9"/>
      <c r="B89" s="231"/>
      <c r="C89" s="231"/>
      <c r="D89" s="145"/>
      <c r="E89" s="145"/>
      <c r="F89" s="229"/>
      <c r="G89" s="229"/>
      <c r="H89" s="230"/>
      <c r="I89" s="230"/>
      <c r="J89" s="67"/>
      <c r="K89" s="67"/>
      <c r="L89" s="67"/>
      <c r="M89" s="67"/>
      <c r="N89" s="55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31">
        <f t="shared" si="6"/>
      </c>
      <c r="AB89" s="251"/>
      <c r="AC89" s="252"/>
      <c r="AD89" s="148"/>
      <c r="AF89" s="291"/>
      <c r="AG89" s="292"/>
      <c r="AH89" s="285"/>
      <c r="AI89" s="286"/>
    </row>
    <row r="90" spans="1:35" ht="12" customHeight="1" thickBot="1">
      <c r="A90" s="9"/>
      <c r="B90" s="231"/>
      <c r="C90" s="231"/>
      <c r="D90" s="145"/>
      <c r="E90" s="145"/>
      <c r="F90" s="229"/>
      <c r="G90" s="229"/>
      <c r="H90" s="230"/>
      <c r="I90" s="230"/>
      <c r="J90" s="67"/>
      <c r="K90" s="67"/>
      <c r="L90" s="67"/>
      <c r="M90" s="67"/>
      <c r="N90" s="55"/>
      <c r="Q90" s="11"/>
      <c r="R90" s="11"/>
      <c r="S90" s="11"/>
      <c r="T90" s="11"/>
      <c r="U90" s="11"/>
      <c r="V90" s="11"/>
      <c r="W90" s="11"/>
      <c r="X90" s="11"/>
      <c r="Y90" s="11"/>
      <c r="Z90" s="11"/>
      <c r="AB90" s="249" t="s">
        <v>23</v>
      </c>
      <c r="AC90" s="250"/>
      <c r="AD90" s="28" t="e">
        <f>SUM(AD4:AD89)</f>
        <v>#NUM!</v>
      </c>
      <c r="AE90" s="29"/>
      <c r="AF90" s="287" t="e">
        <f>SUM(AF4:AG89)</f>
        <v>#NUM!</v>
      </c>
      <c r="AG90" s="288"/>
      <c r="AH90" s="289" t="e">
        <f>SUM(AH4:AI89)</f>
        <v>#NUM!</v>
      </c>
      <c r="AI90" s="290"/>
    </row>
    <row r="91" spans="1:26" ht="12" customHeight="1">
      <c r="A91" s="9"/>
      <c r="B91" s="231"/>
      <c r="C91" s="231"/>
      <c r="D91" s="145"/>
      <c r="E91" s="145"/>
      <c r="F91" s="229"/>
      <c r="G91" s="229"/>
      <c r="H91" s="230"/>
      <c r="I91" s="230"/>
      <c r="J91" s="68"/>
      <c r="K91" s="67"/>
      <c r="L91" s="67"/>
      <c r="M91" s="67"/>
      <c r="N91" s="55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" customHeight="1">
      <c r="A92" s="9"/>
      <c r="B92" s="231"/>
      <c r="C92" s="231"/>
      <c r="D92" s="145"/>
      <c r="E92" s="145"/>
      <c r="F92" s="229"/>
      <c r="G92" s="229"/>
      <c r="H92" s="230"/>
      <c r="I92" s="230"/>
      <c r="J92" s="68"/>
      <c r="K92" s="67"/>
      <c r="L92" s="67"/>
      <c r="M92" s="67"/>
      <c r="N92" s="55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" customHeight="1">
      <c r="A93" s="9"/>
      <c r="B93" s="231"/>
      <c r="C93" s="231"/>
      <c r="D93" s="145"/>
      <c r="E93" s="145"/>
      <c r="F93" s="229"/>
      <c r="G93" s="229"/>
      <c r="H93" s="230"/>
      <c r="I93" s="230"/>
      <c r="J93" s="68"/>
      <c r="K93" s="67"/>
      <c r="L93" s="67"/>
      <c r="M93" s="67"/>
      <c r="N93" s="55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" customHeight="1">
      <c r="A94" s="9"/>
      <c r="B94" s="231"/>
      <c r="C94" s="231"/>
      <c r="D94" s="145"/>
      <c r="E94" s="145"/>
      <c r="F94" s="229"/>
      <c r="G94" s="229"/>
      <c r="H94" s="230"/>
      <c r="I94" s="230"/>
      <c r="J94" s="68"/>
      <c r="K94" s="67"/>
      <c r="L94" s="67"/>
      <c r="M94" s="67"/>
      <c r="N94" s="55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" customHeight="1">
      <c r="A95" s="9"/>
      <c r="B95" s="231"/>
      <c r="C95" s="231"/>
      <c r="D95" s="145"/>
      <c r="E95" s="145"/>
      <c r="F95" s="229"/>
      <c r="G95" s="229"/>
      <c r="H95" s="230"/>
      <c r="I95" s="230"/>
      <c r="J95" s="68"/>
      <c r="K95" s="67"/>
      <c r="L95" s="67"/>
      <c r="M95" s="67"/>
      <c r="N95" s="55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" customHeight="1">
      <c r="A96" s="9"/>
      <c r="B96" s="231"/>
      <c r="C96" s="231"/>
      <c r="D96" s="145"/>
      <c r="E96" s="145"/>
      <c r="F96" s="229"/>
      <c r="G96" s="229"/>
      <c r="H96" s="230"/>
      <c r="I96" s="230"/>
      <c r="J96" s="68"/>
      <c r="K96" s="67"/>
      <c r="L96" s="67"/>
      <c r="M96" s="67"/>
      <c r="N96" s="55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" customHeight="1">
      <c r="A97" s="9"/>
      <c r="B97" s="231"/>
      <c r="C97" s="231"/>
      <c r="D97" s="145"/>
      <c r="E97" s="145"/>
      <c r="F97" s="229"/>
      <c r="G97" s="229"/>
      <c r="H97" s="230"/>
      <c r="I97" s="230"/>
      <c r="J97" s="69"/>
      <c r="K97" s="55"/>
      <c r="L97" s="55"/>
      <c r="M97" s="55"/>
      <c r="N97" s="55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" customHeight="1">
      <c r="A98" s="9"/>
      <c r="B98" s="231"/>
      <c r="C98" s="231"/>
      <c r="D98" s="145"/>
      <c r="E98" s="145"/>
      <c r="F98" s="229"/>
      <c r="G98" s="229"/>
      <c r="H98" s="230"/>
      <c r="I98" s="230"/>
      <c r="J98" s="69"/>
      <c r="K98" s="55"/>
      <c r="L98" s="55"/>
      <c r="M98" s="55"/>
      <c r="N98" s="55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" customHeight="1">
      <c r="A99" s="9"/>
      <c r="B99" s="231"/>
      <c r="C99" s="231"/>
      <c r="D99" s="145"/>
      <c r="E99" s="145"/>
      <c r="F99" s="229"/>
      <c r="G99" s="229"/>
      <c r="H99" s="230"/>
      <c r="I99" s="230"/>
      <c r="J99" s="30"/>
      <c r="K99" s="11"/>
      <c r="L99" s="11"/>
      <c r="M99" s="11"/>
      <c r="N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" customHeight="1">
      <c r="A100" s="9"/>
      <c r="B100" s="231"/>
      <c r="C100" s="231"/>
      <c r="D100" s="145"/>
      <c r="E100" s="145"/>
      <c r="F100" s="229"/>
      <c r="G100" s="229"/>
      <c r="H100" s="230"/>
      <c r="I100" s="230"/>
      <c r="J100" s="30"/>
      <c r="K100" s="11"/>
      <c r="L100" s="11"/>
      <c r="M100" s="11"/>
      <c r="N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" customHeight="1">
      <c r="A101" s="9"/>
      <c r="B101" s="231"/>
      <c r="C101" s="231"/>
      <c r="D101" s="145"/>
      <c r="E101" s="145"/>
      <c r="F101" s="229"/>
      <c r="G101" s="229"/>
      <c r="H101" s="230"/>
      <c r="I101" s="230"/>
      <c r="J101" s="30"/>
      <c r="K101" s="11"/>
      <c r="L101" s="11"/>
      <c r="M101" s="11"/>
      <c r="N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" customHeight="1">
      <c r="A102" s="9"/>
      <c r="B102" s="231"/>
      <c r="C102" s="231"/>
      <c r="D102" s="145"/>
      <c r="E102" s="145"/>
      <c r="F102" s="229"/>
      <c r="G102" s="229"/>
      <c r="H102" s="230"/>
      <c r="I102" s="230"/>
      <c r="J102" s="30"/>
      <c r="K102" s="11"/>
      <c r="L102" s="11"/>
      <c r="M102" s="11"/>
      <c r="N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" customHeight="1">
      <c r="A103" s="9"/>
      <c r="B103" s="231"/>
      <c r="C103" s="231"/>
      <c r="D103" s="145"/>
      <c r="E103" s="145"/>
      <c r="F103" s="229"/>
      <c r="G103" s="229"/>
      <c r="H103" s="230"/>
      <c r="I103" s="230"/>
      <c r="J103" s="30"/>
      <c r="K103" s="11"/>
      <c r="L103" s="11"/>
      <c r="M103" s="11"/>
      <c r="N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" customHeight="1">
      <c r="A104" s="9"/>
      <c r="B104" s="231"/>
      <c r="C104" s="231"/>
      <c r="D104" s="145"/>
      <c r="E104" s="145"/>
      <c r="F104" s="229"/>
      <c r="G104" s="229"/>
      <c r="H104" s="230"/>
      <c r="I104" s="230"/>
      <c r="J104" s="30"/>
      <c r="K104" s="11"/>
      <c r="L104" s="11"/>
      <c r="M104" s="11"/>
      <c r="N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" customHeight="1">
      <c r="A105" s="9"/>
      <c r="B105" s="231"/>
      <c r="C105" s="231"/>
      <c r="D105" s="145"/>
      <c r="E105" s="145"/>
      <c r="F105" s="229"/>
      <c r="G105" s="229"/>
      <c r="H105" s="230"/>
      <c r="I105" s="230"/>
      <c r="J105" s="30"/>
      <c r="K105" s="11"/>
      <c r="L105" s="11"/>
      <c r="M105" s="11"/>
      <c r="N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" customHeight="1">
      <c r="A106" s="9"/>
      <c r="B106" s="231"/>
      <c r="C106" s="231"/>
      <c r="D106" s="145"/>
      <c r="E106" s="145"/>
      <c r="F106" s="229"/>
      <c r="G106" s="229"/>
      <c r="H106" s="230"/>
      <c r="I106" s="230"/>
      <c r="J106" s="30"/>
      <c r="K106" s="11"/>
      <c r="L106" s="11"/>
      <c r="M106" s="11"/>
      <c r="N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" customHeight="1">
      <c r="A107" s="9"/>
      <c r="B107" s="231"/>
      <c r="C107" s="231"/>
      <c r="D107" s="145"/>
      <c r="E107" s="145"/>
      <c r="F107" s="229"/>
      <c r="G107" s="229"/>
      <c r="H107" s="230"/>
      <c r="I107" s="230"/>
      <c r="J107" s="30"/>
      <c r="K107" s="11"/>
      <c r="L107" s="11"/>
      <c r="M107" s="11"/>
      <c r="N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35" ht="12" customHeight="1">
      <c r="A108" s="9"/>
      <c r="B108" s="231"/>
      <c r="C108" s="231"/>
      <c r="D108" s="145"/>
      <c r="E108" s="145"/>
      <c r="F108" s="229"/>
      <c r="G108" s="229"/>
      <c r="H108" s="230"/>
      <c r="I108" s="230"/>
      <c r="J108" s="30"/>
      <c r="K108" s="11"/>
      <c r="L108" s="11"/>
      <c r="M108" s="11"/>
      <c r="N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B108" s="31"/>
      <c r="AC108" s="31"/>
      <c r="AD108" s="31"/>
      <c r="AE108" s="31"/>
      <c r="AF108" s="31"/>
      <c r="AG108" s="31"/>
      <c r="AH108" s="31"/>
      <c r="AI108" s="31"/>
    </row>
    <row r="109" spans="1:36" s="34" customFormat="1" ht="15.75" customHeight="1">
      <c r="A109" s="53"/>
      <c r="B109" s="253"/>
      <c r="C109" s="253"/>
      <c r="D109" s="151"/>
      <c r="E109" s="152"/>
      <c r="F109" s="254"/>
      <c r="G109" s="254"/>
      <c r="H109" s="255"/>
      <c r="I109" s="255"/>
      <c r="J109" s="32"/>
      <c r="K109" s="32"/>
      <c r="L109" s="32"/>
      <c r="M109" s="32"/>
      <c r="N109" s="33"/>
      <c r="P109" s="31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1"/>
      <c r="AB109" s="7"/>
      <c r="AC109" s="7"/>
      <c r="AD109" s="7"/>
      <c r="AE109" s="7"/>
      <c r="AF109" s="7"/>
      <c r="AG109" s="7"/>
      <c r="AH109" s="7"/>
      <c r="AI109" s="7"/>
      <c r="AJ109" s="31"/>
    </row>
    <row r="110" spans="1:26" ht="12.75">
      <c r="A110" s="9"/>
      <c r="B110" s="256"/>
      <c r="C110" s="256"/>
      <c r="D110" s="70"/>
      <c r="E110" s="71"/>
      <c r="F110" s="257"/>
      <c r="G110" s="257"/>
      <c r="H110" s="258"/>
      <c r="I110" s="258"/>
      <c r="J110" s="37"/>
      <c r="K110" s="13"/>
      <c r="L110" s="11"/>
      <c r="M110" s="11"/>
      <c r="N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3.5" thickBot="1">
      <c r="A111" s="52"/>
      <c r="B111" s="256"/>
      <c r="C111" s="256"/>
      <c r="D111" s="35"/>
      <c r="E111" s="36"/>
      <c r="F111" s="257"/>
      <c r="G111" s="257"/>
      <c r="H111" s="258"/>
      <c r="I111" s="258"/>
      <c r="J111" s="54"/>
      <c r="K111" s="38"/>
      <c r="L111" s="39"/>
      <c r="M111" s="39"/>
      <c r="N111" s="40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259"/>
      <c r="C112" s="259"/>
      <c r="D112" s="42"/>
      <c r="E112" s="43"/>
      <c r="F112" s="260"/>
      <c r="G112" s="260"/>
      <c r="H112" s="261"/>
      <c r="I112" s="261"/>
      <c r="J112" s="44"/>
      <c r="K112" s="45"/>
      <c r="L112" s="7"/>
      <c r="M112" s="7"/>
      <c r="N112" s="7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259"/>
      <c r="C113" s="259"/>
      <c r="D113" s="42"/>
      <c r="E113" s="43"/>
      <c r="F113" s="260"/>
      <c r="G113" s="260"/>
      <c r="H113" s="261"/>
      <c r="I113" s="261"/>
      <c r="J113" s="44"/>
      <c r="K113" s="45"/>
      <c r="L113" s="7"/>
      <c r="M113" s="7"/>
      <c r="N113" s="7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259"/>
      <c r="C114" s="259"/>
      <c r="D114" s="42"/>
      <c r="E114" s="43"/>
      <c r="F114" s="260"/>
      <c r="G114" s="260"/>
      <c r="H114" s="261"/>
      <c r="I114" s="261"/>
      <c r="J114" s="44"/>
      <c r="K114" s="45"/>
      <c r="L114" s="7"/>
      <c r="M114" s="7"/>
      <c r="N114" s="7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259"/>
      <c r="C115" s="259"/>
      <c r="D115" s="42"/>
      <c r="E115" s="43"/>
      <c r="F115" s="260"/>
      <c r="G115" s="260"/>
      <c r="H115" s="261"/>
      <c r="I115" s="261"/>
      <c r="J115" s="44"/>
      <c r="K115" s="45"/>
      <c r="L115" s="7"/>
      <c r="M115" s="7"/>
      <c r="N115" s="7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259"/>
      <c r="C116" s="259"/>
      <c r="D116" s="42"/>
      <c r="E116" s="43"/>
      <c r="F116" s="260"/>
      <c r="G116" s="260"/>
      <c r="H116" s="261"/>
      <c r="I116" s="261"/>
      <c r="J116" s="44"/>
      <c r="K116" s="45"/>
      <c r="L116" s="7"/>
      <c r="M116" s="7"/>
      <c r="N116" s="7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259"/>
      <c r="C117" s="259"/>
      <c r="D117" s="42"/>
      <c r="E117" s="43"/>
      <c r="F117" s="260"/>
      <c r="G117" s="260"/>
      <c r="H117" s="261"/>
      <c r="I117" s="261"/>
      <c r="J117" s="44"/>
      <c r="K117" s="45"/>
      <c r="L117" s="7"/>
      <c r="M117" s="7"/>
      <c r="N117" s="7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259"/>
      <c r="C118" s="259"/>
      <c r="D118" s="42"/>
      <c r="E118" s="43"/>
      <c r="F118" s="260"/>
      <c r="G118" s="260"/>
      <c r="H118" s="261"/>
      <c r="I118" s="261"/>
      <c r="J118" s="44"/>
      <c r="K118" s="45"/>
      <c r="L118" s="7"/>
      <c r="M118" s="7"/>
      <c r="N118" s="7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259"/>
      <c r="C119" s="259"/>
      <c r="D119" s="42"/>
      <c r="E119" s="43"/>
      <c r="F119" s="260"/>
      <c r="G119" s="260"/>
      <c r="H119" s="261"/>
      <c r="I119" s="261"/>
      <c r="J119" s="44"/>
      <c r="K119" s="45"/>
      <c r="L119" s="7"/>
      <c r="M119" s="7"/>
      <c r="N119" s="7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259"/>
      <c r="C120" s="259"/>
      <c r="D120" s="42"/>
      <c r="E120" s="43"/>
      <c r="F120" s="260"/>
      <c r="G120" s="260"/>
      <c r="H120" s="261"/>
      <c r="I120" s="261"/>
      <c r="J120" s="44"/>
      <c r="K120" s="45"/>
      <c r="L120" s="7"/>
      <c r="M120" s="7"/>
      <c r="N120" s="7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259"/>
      <c r="C121" s="259"/>
      <c r="D121" s="42"/>
      <c r="E121" s="43"/>
      <c r="F121" s="260"/>
      <c r="G121" s="260"/>
      <c r="H121" s="261"/>
      <c r="I121" s="261"/>
      <c r="J121" s="46"/>
      <c r="K121" s="7"/>
      <c r="L121" s="7"/>
      <c r="M121" s="7"/>
      <c r="N121" s="7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259"/>
      <c r="C122" s="259"/>
      <c r="D122" s="42"/>
      <c r="E122" s="43"/>
      <c r="F122" s="260"/>
      <c r="G122" s="260"/>
      <c r="H122" s="261"/>
      <c r="I122" s="261"/>
      <c r="J122" s="46"/>
      <c r="K122" s="7"/>
      <c r="L122" s="7"/>
      <c r="M122" s="7"/>
      <c r="N122" s="7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259"/>
      <c r="C123" s="259"/>
      <c r="D123" s="42"/>
      <c r="E123" s="43"/>
      <c r="F123" s="260"/>
      <c r="G123" s="260"/>
      <c r="H123" s="261"/>
      <c r="I123" s="261"/>
      <c r="J123" s="46"/>
      <c r="K123" s="7"/>
      <c r="L123" s="7"/>
      <c r="M123" s="7"/>
      <c r="N123" s="7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259"/>
      <c r="C124" s="259"/>
      <c r="D124" s="42"/>
      <c r="E124" s="43"/>
      <c r="F124" s="260"/>
      <c r="G124" s="260"/>
      <c r="H124" s="261"/>
      <c r="I124" s="261"/>
      <c r="J124" s="46"/>
      <c r="K124" s="7"/>
      <c r="L124" s="7"/>
      <c r="M124" s="7"/>
      <c r="N124" s="7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259"/>
      <c r="C125" s="259"/>
      <c r="D125" s="42"/>
      <c r="E125" s="43"/>
      <c r="F125" s="260"/>
      <c r="G125" s="260"/>
      <c r="H125" s="261"/>
      <c r="I125" s="261"/>
      <c r="J125" s="46"/>
      <c r="K125" s="7"/>
      <c r="L125" s="7"/>
      <c r="M125" s="7"/>
      <c r="N125" s="7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259"/>
      <c r="C126" s="259"/>
      <c r="D126" s="42"/>
      <c r="E126" s="43"/>
      <c r="F126" s="260"/>
      <c r="G126" s="260"/>
      <c r="H126" s="261"/>
      <c r="I126" s="261"/>
      <c r="J126" s="46"/>
      <c r="K126" s="7"/>
      <c r="L126" s="7"/>
      <c r="M126" s="7"/>
      <c r="N126" s="7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259"/>
      <c r="C127" s="259"/>
      <c r="D127" s="42"/>
      <c r="E127" s="43"/>
      <c r="F127" s="260"/>
      <c r="G127" s="260"/>
      <c r="H127" s="261"/>
      <c r="I127" s="261"/>
      <c r="J127" s="46"/>
      <c r="K127" s="7"/>
      <c r="L127" s="7"/>
      <c r="M127" s="7"/>
      <c r="N127" s="7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259"/>
      <c r="C128" s="259"/>
      <c r="D128" s="42"/>
      <c r="E128" s="43"/>
      <c r="F128" s="260"/>
      <c r="G128" s="260"/>
      <c r="H128" s="261"/>
      <c r="I128" s="261"/>
      <c r="J128" s="46"/>
      <c r="K128" s="7"/>
      <c r="L128" s="7"/>
      <c r="M128" s="7"/>
      <c r="N128" s="7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259"/>
      <c r="C129" s="259"/>
      <c r="D129" s="42"/>
      <c r="E129" s="43"/>
      <c r="F129" s="260"/>
      <c r="G129" s="260"/>
      <c r="H129" s="261"/>
      <c r="I129" s="261"/>
      <c r="J129" s="46"/>
      <c r="K129" s="7"/>
      <c r="L129" s="7"/>
      <c r="M129" s="7"/>
      <c r="N129" s="7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259"/>
      <c r="C130" s="259"/>
      <c r="D130" s="42"/>
      <c r="E130" s="43"/>
      <c r="F130" s="260"/>
      <c r="G130" s="260"/>
      <c r="H130" s="261"/>
      <c r="I130" s="261"/>
      <c r="J130" s="46"/>
      <c r="K130" s="7"/>
      <c r="L130" s="7"/>
      <c r="M130" s="7"/>
      <c r="N130" s="7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259"/>
      <c r="C131" s="259"/>
      <c r="D131" s="42"/>
      <c r="E131" s="43"/>
      <c r="F131" s="260"/>
      <c r="G131" s="260"/>
      <c r="H131" s="261"/>
      <c r="I131" s="261"/>
      <c r="J131" s="46"/>
      <c r="K131" s="7"/>
      <c r="L131" s="7"/>
      <c r="M131" s="7"/>
      <c r="N131" s="7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259"/>
      <c r="C132" s="259"/>
      <c r="D132" s="42"/>
      <c r="E132" s="43"/>
      <c r="F132" s="260"/>
      <c r="G132" s="260"/>
      <c r="H132" s="261"/>
      <c r="I132" s="261"/>
      <c r="J132" s="46"/>
      <c r="K132" s="7"/>
      <c r="L132" s="7"/>
      <c r="M132" s="7"/>
      <c r="N132" s="7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259"/>
      <c r="C133" s="259"/>
      <c r="D133" s="42"/>
      <c r="E133" s="43"/>
      <c r="F133" s="260"/>
      <c r="G133" s="260"/>
      <c r="H133" s="261"/>
      <c r="I133" s="261"/>
      <c r="J133" s="46"/>
      <c r="K133" s="7"/>
      <c r="L133" s="7"/>
      <c r="M133" s="7"/>
      <c r="N133" s="7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259"/>
      <c r="C134" s="259"/>
      <c r="D134" s="42"/>
      <c r="E134" s="43"/>
      <c r="F134" s="260"/>
      <c r="G134" s="260"/>
      <c r="H134" s="261"/>
      <c r="I134" s="261"/>
      <c r="J134" s="46"/>
      <c r="K134" s="7"/>
      <c r="L134" s="7"/>
      <c r="M134" s="7"/>
      <c r="N134" s="7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259"/>
      <c r="C135" s="259"/>
      <c r="D135" s="42"/>
      <c r="E135" s="43"/>
      <c r="F135" s="260"/>
      <c r="G135" s="260"/>
      <c r="H135" s="261"/>
      <c r="I135" s="261"/>
      <c r="J135" s="46"/>
      <c r="K135" s="7"/>
      <c r="L135" s="7"/>
      <c r="M135" s="7"/>
      <c r="N135" s="7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259"/>
      <c r="C136" s="259"/>
      <c r="D136" s="42"/>
      <c r="E136" s="43"/>
      <c r="F136" s="260"/>
      <c r="G136" s="260"/>
      <c r="H136" s="261"/>
      <c r="I136" s="261"/>
      <c r="J136" s="46"/>
      <c r="K136" s="7"/>
      <c r="L136" s="7"/>
      <c r="M136" s="7"/>
      <c r="N136" s="7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259"/>
      <c r="C137" s="259"/>
      <c r="D137" s="42"/>
      <c r="E137" s="43"/>
      <c r="F137" s="260"/>
      <c r="G137" s="260"/>
      <c r="H137" s="261"/>
      <c r="I137" s="261"/>
      <c r="J137" s="46"/>
      <c r="K137" s="7"/>
      <c r="L137" s="7"/>
      <c r="M137" s="7"/>
      <c r="N137" s="7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259"/>
      <c r="C138" s="259"/>
      <c r="D138" s="42"/>
      <c r="E138" s="43"/>
      <c r="F138" s="260"/>
      <c r="G138" s="260"/>
      <c r="H138" s="261"/>
      <c r="I138" s="261"/>
      <c r="J138" s="46"/>
      <c r="K138" s="7"/>
      <c r="L138" s="7"/>
      <c r="M138" s="7"/>
      <c r="N138" s="7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259"/>
      <c r="C139" s="259"/>
      <c r="D139" s="42"/>
      <c r="E139" s="43"/>
      <c r="F139" s="260"/>
      <c r="G139" s="260"/>
      <c r="H139" s="261"/>
      <c r="I139" s="261"/>
      <c r="J139" s="46"/>
      <c r="K139" s="7"/>
      <c r="L139" s="7"/>
      <c r="M139" s="7"/>
      <c r="N139" s="7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259"/>
      <c r="C140" s="259"/>
      <c r="D140" s="42"/>
      <c r="E140" s="43"/>
      <c r="F140" s="260"/>
      <c r="G140" s="260"/>
      <c r="H140" s="261"/>
      <c r="I140" s="261"/>
      <c r="J140" s="46"/>
      <c r="K140" s="7"/>
      <c r="L140" s="7"/>
      <c r="M140" s="7"/>
      <c r="N140" s="7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259"/>
      <c r="C141" s="259"/>
      <c r="D141" s="42"/>
      <c r="E141" s="43"/>
      <c r="F141" s="260"/>
      <c r="G141" s="260"/>
      <c r="H141" s="261"/>
      <c r="I141" s="261"/>
      <c r="J141" s="46"/>
      <c r="K141" s="7"/>
      <c r="L141" s="7"/>
      <c r="M141" s="7"/>
      <c r="N141" s="7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259"/>
      <c r="C142" s="259"/>
      <c r="D142" s="42"/>
      <c r="E142" s="43"/>
      <c r="F142" s="260"/>
      <c r="G142" s="260"/>
      <c r="H142" s="261"/>
      <c r="I142" s="261"/>
      <c r="J142" s="46"/>
      <c r="K142" s="7"/>
      <c r="L142" s="7"/>
      <c r="M142" s="7"/>
      <c r="N142" s="7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259"/>
      <c r="C143" s="259"/>
      <c r="D143" s="42"/>
      <c r="E143" s="43"/>
      <c r="F143" s="260"/>
      <c r="G143" s="260"/>
      <c r="H143" s="261"/>
      <c r="I143" s="26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9" ht="12.75">
      <c r="B144" s="259"/>
      <c r="C144" s="259"/>
      <c r="D144" s="42"/>
      <c r="E144" s="43"/>
      <c r="F144" s="260"/>
      <c r="G144" s="260"/>
      <c r="H144" s="261"/>
      <c r="I144" s="261"/>
    </row>
    <row r="145" spans="2:9" ht="12.75">
      <c r="B145" s="259"/>
      <c r="C145" s="259"/>
      <c r="D145" s="42"/>
      <c r="E145" s="43"/>
      <c r="F145" s="260"/>
      <c r="G145" s="260"/>
      <c r="H145" s="261"/>
      <c r="I145" s="261"/>
    </row>
    <row r="146" spans="1:36" s="23" customFormat="1" ht="12.75">
      <c r="A146" s="41"/>
      <c r="B146" s="259"/>
      <c r="C146" s="259"/>
      <c r="D146" s="42"/>
      <c r="E146" s="43"/>
      <c r="F146" s="260"/>
      <c r="G146" s="260"/>
      <c r="H146" s="261"/>
      <c r="I146" s="261"/>
      <c r="J146" s="4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</sheetData>
  <sheetProtection password="FC42" sheet="1" objects="1" scenarios="1"/>
  <mergeCells count="676">
    <mergeCell ref="AF90:AG90"/>
    <mergeCell ref="AF79:AG79"/>
    <mergeCell ref="AH79:AI79"/>
    <mergeCell ref="AF75:AG75"/>
    <mergeCell ref="AH75:AI75"/>
    <mergeCell ref="AH90:AI90"/>
    <mergeCell ref="AH78:AI78"/>
    <mergeCell ref="AF77:AG77"/>
    <mergeCell ref="AH77:AI77"/>
    <mergeCell ref="AF89:AG89"/>
    <mergeCell ref="AH36:AI36"/>
    <mergeCell ref="AH38:AI38"/>
    <mergeCell ref="AH37:AI37"/>
    <mergeCell ref="AH76:AI76"/>
    <mergeCell ref="AF78:AG78"/>
    <mergeCell ref="AH89:AI89"/>
    <mergeCell ref="AF71:AG71"/>
    <mergeCell ref="AH71:AI71"/>
    <mergeCell ref="AF67:AG67"/>
    <mergeCell ref="AH67:AI67"/>
    <mergeCell ref="AF35:AG35"/>
    <mergeCell ref="AH39:AI39"/>
    <mergeCell ref="AB84:AC84"/>
    <mergeCell ref="AF84:AG84"/>
    <mergeCell ref="AH84:AI84"/>
    <mergeCell ref="AF82:AG82"/>
    <mergeCell ref="AH82:AI82"/>
    <mergeCell ref="AF80:AG80"/>
    <mergeCell ref="AH80:AI80"/>
    <mergeCell ref="AF76:AG76"/>
    <mergeCell ref="AH25:AI25"/>
    <mergeCell ref="AF26:AG26"/>
    <mergeCell ref="AH26:AI26"/>
    <mergeCell ref="AB29:AC29"/>
    <mergeCell ref="AF29:AG29"/>
    <mergeCell ref="AF27:AG27"/>
    <mergeCell ref="AH27:AI27"/>
    <mergeCell ref="AB26:AC26"/>
    <mergeCell ref="AB27:AC27"/>
    <mergeCell ref="AH19:AI19"/>
    <mergeCell ref="AF17:AG17"/>
    <mergeCell ref="AB23:AC23"/>
    <mergeCell ref="AF23:AG23"/>
    <mergeCell ref="AB24:AC24"/>
    <mergeCell ref="AF24:AG24"/>
    <mergeCell ref="AF18:AG18"/>
    <mergeCell ref="AB18:AC18"/>
    <mergeCell ref="AH23:AI23"/>
    <mergeCell ref="AH24:AI24"/>
    <mergeCell ref="AB5:AC5"/>
    <mergeCell ref="AF5:AG5"/>
    <mergeCell ref="AB17:AC17"/>
    <mergeCell ref="AH17:AI17"/>
    <mergeCell ref="AH18:AI18"/>
    <mergeCell ref="AF13:AG13"/>
    <mergeCell ref="AH13:AI13"/>
    <mergeCell ref="AH14:AI14"/>
    <mergeCell ref="AF12:AG12"/>
    <mergeCell ref="AH12:AI12"/>
    <mergeCell ref="I12:L13"/>
    <mergeCell ref="N12:N13"/>
    <mergeCell ref="B15:E15"/>
    <mergeCell ref="I15:L16"/>
    <mergeCell ref="N15:N16"/>
    <mergeCell ref="K25:L26"/>
    <mergeCell ref="N25:N26"/>
    <mergeCell ref="B25:C25"/>
    <mergeCell ref="F25:G25"/>
    <mergeCell ref="H25:I25"/>
    <mergeCell ref="N28:N29"/>
    <mergeCell ref="K31:L32"/>
    <mergeCell ref="N31:N32"/>
    <mergeCell ref="B8:E10"/>
    <mergeCell ref="B16:E16"/>
    <mergeCell ref="B31:C31"/>
    <mergeCell ref="F31:G31"/>
    <mergeCell ref="H31:I31"/>
    <mergeCell ref="B29:C29"/>
    <mergeCell ref="F29:G29"/>
    <mergeCell ref="B146:C146"/>
    <mergeCell ref="F146:G146"/>
    <mergeCell ref="H146:I146"/>
    <mergeCell ref="B144:C144"/>
    <mergeCell ref="H141:I141"/>
    <mergeCell ref="B145:C145"/>
    <mergeCell ref="F145:G145"/>
    <mergeCell ref="H145:I145"/>
    <mergeCell ref="F144:G144"/>
    <mergeCell ref="H144:I144"/>
    <mergeCell ref="B142:C142"/>
    <mergeCell ref="F142:G142"/>
    <mergeCell ref="H142:I142"/>
    <mergeCell ref="B143:C143"/>
    <mergeCell ref="F143:G143"/>
    <mergeCell ref="H143:I143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B137:C137"/>
    <mergeCell ref="F137:G137"/>
    <mergeCell ref="H137:I137"/>
    <mergeCell ref="B138:C138"/>
    <mergeCell ref="F138:G138"/>
    <mergeCell ref="H138:I138"/>
    <mergeCell ref="B135:C135"/>
    <mergeCell ref="F135:G135"/>
    <mergeCell ref="H135:I135"/>
    <mergeCell ref="B136:C136"/>
    <mergeCell ref="F136:G136"/>
    <mergeCell ref="H136:I136"/>
    <mergeCell ref="B133:C133"/>
    <mergeCell ref="F133:G133"/>
    <mergeCell ref="H133:I133"/>
    <mergeCell ref="B134:C134"/>
    <mergeCell ref="F134:G134"/>
    <mergeCell ref="H134:I134"/>
    <mergeCell ref="B131:C131"/>
    <mergeCell ref="F131:G131"/>
    <mergeCell ref="H131:I131"/>
    <mergeCell ref="B132:C132"/>
    <mergeCell ref="F132:G132"/>
    <mergeCell ref="H132:I132"/>
    <mergeCell ref="B129:C129"/>
    <mergeCell ref="F129:G129"/>
    <mergeCell ref="H129:I129"/>
    <mergeCell ref="B130:C130"/>
    <mergeCell ref="F130:G130"/>
    <mergeCell ref="H130:I130"/>
    <mergeCell ref="B127:C127"/>
    <mergeCell ref="F127:G127"/>
    <mergeCell ref="H127:I127"/>
    <mergeCell ref="B128:C128"/>
    <mergeCell ref="F128:G128"/>
    <mergeCell ref="H128:I128"/>
    <mergeCell ref="B125:C125"/>
    <mergeCell ref="F125:G125"/>
    <mergeCell ref="H125:I125"/>
    <mergeCell ref="B126:C126"/>
    <mergeCell ref="F126:G126"/>
    <mergeCell ref="H126:I126"/>
    <mergeCell ref="B123:C123"/>
    <mergeCell ref="F123:G123"/>
    <mergeCell ref="H123:I123"/>
    <mergeCell ref="B124:C124"/>
    <mergeCell ref="F124:G124"/>
    <mergeCell ref="H124:I124"/>
    <mergeCell ref="B121:C121"/>
    <mergeCell ref="F121:G121"/>
    <mergeCell ref="H121:I121"/>
    <mergeCell ref="B122:C122"/>
    <mergeCell ref="F122:G122"/>
    <mergeCell ref="H122:I122"/>
    <mergeCell ref="B119:C119"/>
    <mergeCell ref="F119:G119"/>
    <mergeCell ref="H119:I119"/>
    <mergeCell ref="B120:C120"/>
    <mergeCell ref="F120:G120"/>
    <mergeCell ref="H120:I120"/>
    <mergeCell ref="B117:C117"/>
    <mergeCell ref="F117:G117"/>
    <mergeCell ref="H117:I117"/>
    <mergeCell ref="B118:C118"/>
    <mergeCell ref="F118:G118"/>
    <mergeCell ref="H118:I118"/>
    <mergeCell ref="B115:C115"/>
    <mergeCell ref="F115:G115"/>
    <mergeCell ref="H115:I115"/>
    <mergeCell ref="B116:C116"/>
    <mergeCell ref="F116:G116"/>
    <mergeCell ref="H116:I116"/>
    <mergeCell ref="B113:C113"/>
    <mergeCell ref="F113:G113"/>
    <mergeCell ref="H113:I113"/>
    <mergeCell ref="B114:C114"/>
    <mergeCell ref="F114:G114"/>
    <mergeCell ref="H114:I114"/>
    <mergeCell ref="B111:C111"/>
    <mergeCell ref="F111:G111"/>
    <mergeCell ref="H111:I111"/>
    <mergeCell ref="B112:C112"/>
    <mergeCell ref="F112:G112"/>
    <mergeCell ref="H112:I112"/>
    <mergeCell ref="B109:C109"/>
    <mergeCell ref="F109:G109"/>
    <mergeCell ref="H109:I109"/>
    <mergeCell ref="B110:C110"/>
    <mergeCell ref="F110:G110"/>
    <mergeCell ref="H110:I110"/>
    <mergeCell ref="B107:C107"/>
    <mergeCell ref="F107:G107"/>
    <mergeCell ref="H107:I107"/>
    <mergeCell ref="B108:C108"/>
    <mergeCell ref="F108:G108"/>
    <mergeCell ref="H108:I108"/>
    <mergeCell ref="B105:C105"/>
    <mergeCell ref="F105:G105"/>
    <mergeCell ref="H105:I105"/>
    <mergeCell ref="B106:C106"/>
    <mergeCell ref="F106:G106"/>
    <mergeCell ref="H106:I106"/>
    <mergeCell ref="B103:C103"/>
    <mergeCell ref="F103:G103"/>
    <mergeCell ref="H103:I103"/>
    <mergeCell ref="B104:C104"/>
    <mergeCell ref="F104:G104"/>
    <mergeCell ref="H104:I104"/>
    <mergeCell ref="B101:C101"/>
    <mergeCell ref="F101:G101"/>
    <mergeCell ref="H101:I101"/>
    <mergeCell ref="B102:C102"/>
    <mergeCell ref="F102:G102"/>
    <mergeCell ref="H102:I102"/>
    <mergeCell ref="B99:C99"/>
    <mergeCell ref="F99:G99"/>
    <mergeCell ref="H99:I99"/>
    <mergeCell ref="B100:C100"/>
    <mergeCell ref="F100:G100"/>
    <mergeCell ref="H100:I100"/>
    <mergeCell ref="B97:C97"/>
    <mergeCell ref="F97:G97"/>
    <mergeCell ref="H97:I97"/>
    <mergeCell ref="B98:C98"/>
    <mergeCell ref="F98:G98"/>
    <mergeCell ref="H98:I98"/>
    <mergeCell ref="B95:C95"/>
    <mergeCell ref="F95:G95"/>
    <mergeCell ref="H95:I95"/>
    <mergeCell ref="B96:C96"/>
    <mergeCell ref="F96:G96"/>
    <mergeCell ref="H96:I96"/>
    <mergeCell ref="B93:C93"/>
    <mergeCell ref="F93:G93"/>
    <mergeCell ref="H93:I93"/>
    <mergeCell ref="B94:C94"/>
    <mergeCell ref="F94:G94"/>
    <mergeCell ref="H94:I94"/>
    <mergeCell ref="B92:C92"/>
    <mergeCell ref="F92:G92"/>
    <mergeCell ref="H92:I92"/>
    <mergeCell ref="B91:C91"/>
    <mergeCell ref="F91:G91"/>
    <mergeCell ref="H91:I91"/>
    <mergeCell ref="F89:G89"/>
    <mergeCell ref="H89:I89"/>
    <mergeCell ref="F90:G90"/>
    <mergeCell ref="H90:I90"/>
    <mergeCell ref="AB90:AC90"/>
    <mergeCell ref="B90:C90"/>
    <mergeCell ref="AB89:AC89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H83:I83"/>
    <mergeCell ref="AB83:AC83"/>
    <mergeCell ref="F86:G86"/>
    <mergeCell ref="H86:I86"/>
    <mergeCell ref="H87:I87"/>
    <mergeCell ref="B84:C84"/>
    <mergeCell ref="F84:G84"/>
    <mergeCell ref="H84:I84"/>
    <mergeCell ref="AB86:AC86"/>
    <mergeCell ref="AB87:AC87"/>
    <mergeCell ref="B82:C82"/>
    <mergeCell ref="F82:G82"/>
    <mergeCell ref="H82:I82"/>
    <mergeCell ref="AB82:AC82"/>
    <mergeCell ref="AF85:AG85"/>
    <mergeCell ref="AH85:AI85"/>
    <mergeCell ref="AF83:AG83"/>
    <mergeCell ref="AH83:AI83"/>
    <mergeCell ref="B83:C83"/>
    <mergeCell ref="F83:G83"/>
    <mergeCell ref="B81:C81"/>
    <mergeCell ref="F81:G81"/>
    <mergeCell ref="H81:I81"/>
    <mergeCell ref="AB81:AC81"/>
    <mergeCell ref="AF81:AG81"/>
    <mergeCell ref="AH81:AI81"/>
    <mergeCell ref="B79:C79"/>
    <mergeCell ref="F79:G79"/>
    <mergeCell ref="H79:I79"/>
    <mergeCell ref="AB79:AC79"/>
    <mergeCell ref="B80:C80"/>
    <mergeCell ref="F80:G80"/>
    <mergeCell ref="H80:I80"/>
    <mergeCell ref="AB80:AC80"/>
    <mergeCell ref="B77:C77"/>
    <mergeCell ref="F77:G77"/>
    <mergeCell ref="H77:I77"/>
    <mergeCell ref="AB77:AC77"/>
    <mergeCell ref="B78:C78"/>
    <mergeCell ref="F78:G78"/>
    <mergeCell ref="H78:I78"/>
    <mergeCell ref="AB78:AC78"/>
    <mergeCell ref="B75:C75"/>
    <mergeCell ref="F75:G75"/>
    <mergeCell ref="H75:I75"/>
    <mergeCell ref="AB75:AC75"/>
    <mergeCell ref="B76:C76"/>
    <mergeCell ref="F76:G76"/>
    <mergeCell ref="H76:I76"/>
    <mergeCell ref="AB76:AC76"/>
    <mergeCell ref="B73:C73"/>
    <mergeCell ref="F73:G73"/>
    <mergeCell ref="H73:I73"/>
    <mergeCell ref="AB73:AC73"/>
    <mergeCell ref="B74:C74"/>
    <mergeCell ref="F74:G74"/>
    <mergeCell ref="H74:I74"/>
    <mergeCell ref="AB74:AC74"/>
    <mergeCell ref="AF72:AG72"/>
    <mergeCell ref="AH72:AI72"/>
    <mergeCell ref="AF74:AG74"/>
    <mergeCell ref="AH74:AI74"/>
    <mergeCell ref="AF73:AG73"/>
    <mergeCell ref="AH73:AI73"/>
    <mergeCell ref="B71:C71"/>
    <mergeCell ref="F71:G71"/>
    <mergeCell ref="H71:I71"/>
    <mergeCell ref="AB71:AC71"/>
    <mergeCell ref="B72:C72"/>
    <mergeCell ref="F72:G72"/>
    <mergeCell ref="H72:I72"/>
    <mergeCell ref="AB72:AC72"/>
    <mergeCell ref="B69:C69"/>
    <mergeCell ref="F69:G69"/>
    <mergeCell ref="H69:I69"/>
    <mergeCell ref="AB69:AC69"/>
    <mergeCell ref="B70:C70"/>
    <mergeCell ref="F70:G70"/>
    <mergeCell ref="H70:I70"/>
    <mergeCell ref="AB70:AC70"/>
    <mergeCell ref="AF68:AG68"/>
    <mergeCell ref="AH68:AI68"/>
    <mergeCell ref="AF70:AG70"/>
    <mergeCell ref="AH70:AI70"/>
    <mergeCell ref="AF69:AG69"/>
    <mergeCell ref="AH69:AI69"/>
    <mergeCell ref="B67:C67"/>
    <mergeCell ref="F67:G67"/>
    <mergeCell ref="H67:I67"/>
    <mergeCell ref="AB67:AC67"/>
    <mergeCell ref="B68:C68"/>
    <mergeCell ref="F68:G68"/>
    <mergeCell ref="H68:I68"/>
    <mergeCell ref="AB68:AC68"/>
    <mergeCell ref="B65:C65"/>
    <mergeCell ref="F65:G65"/>
    <mergeCell ref="H65:I65"/>
    <mergeCell ref="AB65:AC65"/>
    <mergeCell ref="B66:C66"/>
    <mergeCell ref="F66:G66"/>
    <mergeCell ref="H66:I66"/>
    <mergeCell ref="AB66:AC66"/>
    <mergeCell ref="H64:I64"/>
    <mergeCell ref="AB64:AC64"/>
    <mergeCell ref="AF64:AG64"/>
    <mergeCell ref="AH64:AI64"/>
    <mergeCell ref="AF66:AG66"/>
    <mergeCell ref="AH66:AI66"/>
    <mergeCell ref="AF65:AG65"/>
    <mergeCell ref="AH65:AI65"/>
    <mergeCell ref="AF63:AG63"/>
    <mergeCell ref="AH63:AI63"/>
    <mergeCell ref="B63:C63"/>
    <mergeCell ref="F63:G63"/>
    <mergeCell ref="H63:I63"/>
    <mergeCell ref="AB63:AC63"/>
    <mergeCell ref="B64:C64"/>
    <mergeCell ref="F64:G64"/>
    <mergeCell ref="B61:C61"/>
    <mergeCell ref="F61:G61"/>
    <mergeCell ref="H61:I61"/>
    <mergeCell ref="AB61:AC61"/>
    <mergeCell ref="B62:C62"/>
    <mergeCell ref="F62:G62"/>
    <mergeCell ref="H62:I62"/>
    <mergeCell ref="AB62:AC62"/>
    <mergeCell ref="H60:I60"/>
    <mergeCell ref="AB60:AC60"/>
    <mergeCell ref="AF60:AG60"/>
    <mergeCell ref="AH60:AI60"/>
    <mergeCell ref="AF62:AG62"/>
    <mergeCell ref="AH62:AI62"/>
    <mergeCell ref="AF61:AG61"/>
    <mergeCell ref="AH61:AI61"/>
    <mergeCell ref="AF59:AG59"/>
    <mergeCell ref="AH59:AI59"/>
    <mergeCell ref="B59:C59"/>
    <mergeCell ref="F59:G59"/>
    <mergeCell ref="H59:I59"/>
    <mergeCell ref="AB59:AC59"/>
    <mergeCell ref="B60:C60"/>
    <mergeCell ref="F60:G60"/>
    <mergeCell ref="B57:C57"/>
    <mergeCell ref="F57:G57"/>
    <mergeCell ref="H57:I57"/>
    <mergeCell ref="AB57:AC57"/>
    <mergeCell ref="B58:C58"/>
    <mergeCell ref="F58:G58"/>
    <mergeCell ref="H58:I58"/>
    <mergeCell ref="AB58:AC58"/>
    <mergeCell ref="H56:I56"/>
    <mergeCell ref="AB56:AC56"/>
    <mergeCell ref="AF56:AG56"/>
    <mergeCell ref="AH56:AI56"/>
    <mergeCell ref="AF58:AG58"/>
    <mergeCell ref="AH58:AI58"/>
    <mergeCell ref="AF57:AG57"/>
    <mergeCell ref="AH57:AI57"/>
    <mergeCell ref="AF55:AG55"/>
    <mergeCell ref="AH55:AI55"/>
    <mergeCell ref="B55:C55"/>
    <mergeCell ref="F55:G55"/>
    <mergeCell ref="H55:I55"/>
    <mergeCell ref="AB55:AC55"/>
    <mergeCell ref="B56:C56"/>
    <mergeCell ref="F56:G56"/>
    <mergeCell ref="B53:C53"/>
    <mergeCell ref="F53:G53"/>
    <mergeCell ref="H53:I53"/>
    <mergeCell ref="AB53:AC53"/>
    <mergeCell ref="B54:C54"/>
    <mergeCell ref="F54:G54"/>
    <mergeCell ref="H54:I54"/>
    <mergeCell ref="AB54:AC54"/>
    <mergeCell ref="H52:I52"/>
    <mergeCell ref="AB52:AC52"/>
    <mergeCell ref="AF52:AG52"/>
    <mergeCell ref="AH52:AI52"/>
    <mergeCell ref="AF54:AG54"/>
    <mergeCell ref="AH54:AI54"/>
    <mergeCell ref="AF53:AG53"/>
    <mergeCell ref="AH53:AI53"/>
    <mergeCell ref="K52:L54"/>
    <mergeCell ref="N52:N54"/>
    <mergeCell ref="AF51:AG51"/>
    <mergeCell ref="AH51:AI51"/>
    <mergeCell ref="B51:C51"/>
    <mergeCell ref="F51:G51"/>
    <mergeCell ref="H51:I51"/>
    <mergeCell ref="AB51:AC51"/>
    <mergeCell ref="B52:C52"/>
    <mergeCell ref="F52:G52"/>
    <mergeCell ref="AF50:AG50"/>
    <mergeCell ref="AH50:AI50"/>
    <mergeCell ref="B49:C49"/>
    <mergeCell ref="F49:G49"/>
    <mergeCell ref="H49:I49"/>
    <mergeCell ref="AB49:AC49"/>
    <mergeCell ref="B50:C50"/>
    <mergeCell ref="F50:G50"/>
    <mergeCell ref="H50:I50"/>
    <mergeCell ref="AB50:AC50"/>
    <mergeCell ref="B48:C48"/>
    <mergeCell ref="F48:G48"/>
    <mergeCell ref="H48:I48"/>
    <mergeCell ref="AB48:AC48"/>
    <mergeCell ref="N49:N50"/>
    <mergeCell ref="AF48:AG48"/>
    <mergeCell ref="AH48:AI48"/>
    <mergeCell ref="K49:L50"/>
    <mergeCell ref="AF49:AG49"/>
    <mergeCell ref="AH49:AI49"/>
    <mergeCell ref="AF47:AG47"/>
    <mergeCell ref="AH47:AI47"/>
    <mergeCell ref="B47:C47"/>
    <mergeCell ref="F47:G47"/>
    <mergeCell ref="H47:I47"/>
    <mergeCell ref="AB47:AC47"/>
    <mergeCell ref="K46:L47"/>
    <mergeCell ref="AH46:AI46"/>
    <mergeCell ref="N46:N47"/>
    <mergeCell ref="AF46:AG46"/>
    <mergeCell ref="B45:C45"/>
    <mergeCell ref="F45:G45"/>
    <mergeCell ref="H45:I45"/>
    <mergeCell ref="AB45:AC45"/>
    <mergeCell ref="B46:C46"/>
    <mergeCell ref="F46:G46"/>
    <mergeCell ref="H46:I46"/>
    <mergeCell ref="AB46:AC46"/>
    <mergeCell ref="AH44:AI44"/>
    <mergeCell ref="K43:L44"/>
    <mergeCell ref="AF45:AG45"/>
    <mergeCell ref="AH45:AI45"/>
    <mergeCell ref="AF43:AG43"/>
    <mergeCell ref="AH43:AI43"/>
    <mergeCell ref="AB44:AC44"/>
    <mergeCell ref="AF44:AG44"/>
    <mergeCell ref="B43:C43"/>
    <mergeCell ref="F43:G43"/>
    <mergeCell ref="H43:I43"/>
    <mergeCell ref="AB43:AC43"/>
    <mergeCell ref="N43:N44"/>
    <mergeCell ref="AF42:AG42"/>
    <mergeCell ref="B44:C44"/>
    <mergeCell ref="F44:G44"/>
    <mergeCell ref="H44:I44"/>
    <mergeCell ref="AH42:AI42"/>
    <mergeCell ref="B41:C41"/>
    <mergeCell ref="F41:G41"/>
    <mergeCell ref="H41:I41"/>
    <mergeCell ref="AB41:AC41"/>
    <mergeCell ref="B42:C42"/>
    <mergeCell ref="F42:G42"/>
    <mergeCell ref="H42:I42"/>
    <mergeCell ref="AB42:AC42"/>
    <mergeCell ref="AF37:AG37"/>
    <mergeCell ref="AH40:AI40"/>
    <mergeCell ref="K40:L41"/>
    <mergeCell ref="AF41:AG41"/>
    <mergeCell ref="AH41:AI41"/>
    <mergeCell ref="N40:N41"/>
    <mergeCell ref="AF38:AG38"/>
    <mergeCell ref="B40:C40"/>
    <mergeCell ref="F40:G40"/>
    <mergeCell ref="H40:I40"/>
    <mergeCell ref="AB40:AC40"/>
    <mergeCell ref="AF40:AG40"/>
    <mergeCell ref="AB38:AC38"/>
    <mergeCell ref="B38:C38"/>
    <mergeCell ref="F38:G38"/>
    <mergeCell ref="AF39:AG39"/>
    <mergeCell ref="H38:I38"/>
    <mergeCell ref="B39:C39"/>
    <mergeCell ref="F39:G39"/>
    <mergeCell ref="H39:I39"/>
    <mergeCell ref="K37:L38"/>
    <mergeCell ref="N37:N38"/>
    <mergeCell ref="AB39:AC39"/>
    <mergeCell ref="B37:C37"/>
    <mergeCell ref="H36:I36"/>
    <mergeCell ref="K34:L35"/>
    <mergeCell ref="N34:N35"/>
    <mergeCell ref="F37:G37"/>
    <mergeCell ref="H37:I37"/>
    <mergeCell ref="AB37:AC37"/>
    <mergeCell ref="AB35:AC35"/>
    <mergeCell ref="AB36:AC36"/>
    <mergeCell ref="H33:I33"/>
    <mergeCell ref="B34:C34"/>
    <mergeCell ref="F34:G34"/>
    <mergeCell ref="H34:I34"/>
    <mergeCell ref="AF36:AG36"/>
    <mergeCell ref="B35:C35"/>
    <mergeCell ref="F35:G35"/>
    <mergeCell ref="H35:I35"/>
    <mergeCell ref="B36:C36"/>
    <mergeCell ref="F36:G36"/>
    <mergeCell ref="AF31:AG31"/>
    <mergeCell ref="AF32:AG32"/>
    <mergeCell ref="AH32:AI32"/>
    <mergeCell ref="AH31:AI31"/>
    <mergeCell ref="AF33:AG33"/>
    <mergeCell ref="AB31:AC31"/>
    <mergeCell ref="AB33:AC33"/>
    <mergeCell ref="AH33:AI33"/>
    <mergeCell ref="AH35:AI35"/>
    <mergeCell ref="AF34:AG34"/>
    <mergeCell ref="AH34:AI34"/>
    <mergeCell ref="B32:C32"/>
    <mergeCell ref="F32:G32"/>
    <mergeCell ref="H32:I32"/>
    <mergeCell ref="AB32:AC32"/>
    <mergeCell ref="AB34:AC34"/>
    <mergeCell ref="B33:C33"/>
    <mergeCell ref="F33:G33"/>
    <mergeCell ref="H29:I29"/>
    <mergeCell ref="B30:C30"/>
    <mergeCell ref="F30:G30"/>
    <mergeCell ref="H30:I30"/>
    <mergeCell ref="K28:L29"/>
    <mergeCell ref="AH30:AI30"/>
    <mergeCell ref="AF28:AG28"/>
    <mergeCell ref="AH28:AI28"/>
    <mergeCell ref="AH29:AI29"/>
    <mergeCell ref="B28:C28"/>
    <mergeCell ref="F28:G28"/>
    <mergeCell ref="H28:I28"/>
    <mergeCell ref="B27:C27"/>
    <mergeCell ref="F27:G27"/>
    <mergeCell ref="B26:C26"/>
    <mergeCell ref="F26:G26"/>
    <mergeCell ref="H26:I26"/>
    <mergeCell ref="H27:I27"/>
    <mergeCell ref="B23:C24"/>
    <mergeCell ref="D23:D24"/>
    <mergeCell ref="E23:E24"/>
    <mergeCell ref="F23:G24"/>
    <mergeCell ref="H23:I24"/>
    <mergeCell ref="B22:I22"/>
    <mergeCell ref="AF20:AG20"/>
    <mergeCell ref="AH20:AI20"/>
    <mergeCell ref="AB21:AC21"/>
    <mergeCell ref="AB22:AC22"/>
    <mergeCell ref="AH22:AI22"/>
    <mergeCell ref="AF21:AG21"/>
    <mergeCell ref="AH21:AI21"/>
    <mergeCell ref="AF22:AG22"/>
    <mergeCell ref="B12:E12"/>
    <mergeCell ref="B19:E19"/>
    <mergeCell ref="B13:E13"/>
    <mergeCell ref="AF14:AG14"/>
    <mergeCell ref="AB14:AC14"/>
    <mergeCell ref="AH15:AI15"/>
    <mergeCell ref="AH16:AI16"/>
    <mergeCell ref="AB13:AC13"/>
    <mergeCell ref="AB15:AC15"/>
    <mergeCell ref="AF15:AG15"/>
    <mergeCell ref="I8:L8"/>
    <mergeCell ref="AB10:AC10"/>
    <mergeCell ref="AF10:AG10"/>
    <mergeCell ref="AH10:AI10"/>
    <mergeCell ref="AB12:AC12"/>
    <mergeCell ref="AH8:AI8"/>
    <mergeCell ref="AB9:AC9"/>
    <mergeCell ref="AF9:AG9"/>
    <mergeCell ref="AH9:AI9"/>
    <mergeCell ref="AB11:AC11"/>
    <mergeCell ref="AF11:AG11"/>
    <mergeCell ref="AH11:AI11"/>
    <mergeCell ref="AB8:AC8"/>
    <mergeCell ref="AF8:AG8"/>
    <mergeCell ref="B6:E6"/>
    <mergeCell ref="AF6:AG6"/>
    <mergeCell ref="I10:L10"/>
    <mergeCell ref="AB7:AC7"/>
    <mergeCell ref="AF7:AG7"/>
    <mergeCell ref="AH7:AI7"/>
    <mergeCell ref="B2:E2"/>
    <mergeCell ref="B4:E4"/>
    <mergeCell ref="I2:L2"/>
    <mergeCell ref="AH5:AI5"/>
    <mergeCell ref="I3:L3"/>
    <mergeCell ref="AH6:AI6"/>
    <mergeCell ref="AH4:AI4"/>
    <mergeCell ref="AB2:AI2"/>
    <mergeCell ref="AB6:AC6"/>
    <mergeCell ref="I6:L6"/>
    <mergeCell ref="AF86:AG86"/>
    <mergeCell ref="AB85:AC85"/>
    <mergeCell ref="AH86:AI86"/>
    <mergeCell ref="AH88:AI88"/>
    <mergeCell ref="AH87:AI87"/>
    <mergeCell ref="AF87:AG87"/>
    <mergeCell ref="AB88:AC88"/>
    <mergeCell ref="AF88:AG88"/>
    <mergeCell ref="AF16:AG16"/>
    <mergeCell ref="AB16:AC16"/>
    <mergeCell ref="AF30:AG30"/>
    <mergeCell ref="AB30:AC30"/>
    <mergeCell ref="AB28:AC28"/>
    <mergeCell ref="AB19:AC19"/>
    <mergeCell ref="AF19:AG19"/>
    <mergeCell ref="AB25:AC25"/>
    <mergeCell ref="AF25:AG25"/>
    <mergeCell ref="AB20:AC20"/>
    <mergeCell ref="AB3:AC3"/>
    <mergeCell ref="AF3:AG3"/>
    <mergeCell ref="AH3:AI3"/>
    <mergeCell ref="AB4:AC4"/>
    <mergeCell ref="AF4:AG4"/>
    <mergeCell ref="I4:L4"/>
  </mergeCells>
  <conditionalFormatting sqref="N6">
    <cfRule type="cellIs" priority="9" dxfId="4" operator="equal" stopIfTrue="1">
      <formula>0.001</formula>
    </cfRule>
  </conditionalFormatting>
  <conditionalFormatting sqref="N4">
    <cfRule type="cellIs" priority="8" dxfId="5" operator="equal" stopIfTrue="1">
      <formula>"Авансовий платіж достатній"</formula>
    </cfRule>
  </conditionalFormatting>
  <conditionalFormatting sqref="N2">
    <cfRule type="cellIs" priority="3" dxfId="5" operator="equal" stopIfTrue="1">
      <formula>"Авансовий платіж достатній"</formula>
    </cfRule>
  </conditionalFormatting>
  <conditionalFormatting sqref="W18">
    <cfRule type="cellIs" priority="1" dxfId="6" operator="equal" stopIfTrue="1">
      <formula>$G$2=$R$28</formula>
    </cfRule>
  </conditionalFormatting>
  <dataValidations count="7">
    <dataValidation type="decimal" operator="greaterThanOrEqual" allowBlank="1" showInputMessage="1" showErrorMessage="1" sqref="N15">
      <formula1>0</formula1>
    </dataValidation>
    <dataValidation type="decimal" operator="greaterThan" allowBlank="1" showInputMessage="1" showErrorMessage="1" sqref="G6">
      <formula1>0</formula1>
    </dataValidation>
    <dataValidation operator="greaterThan" allowBlank="1" showInputMessage="1" showErrorMessage="1" sqref="G4"/>
    <dataValidation type="list" allowBlank="1" showInputMessage="1" showErrorMessage="1" sqref="G16 G13">
      <formula1>$W$14:$W$15</formula1>
    </dataValidation>
    <dataValidation type="list" allowBlank="1" showInputMessage="1" showErrorMessage="1" sqref="N8">
      <formula1>$Q$2:$Q$8</formula1>
    </dataValidation>
    <dataValidation type="list" allowBlank="1" showInputMessage="1" showErrorMessage="1" sqref="G2">
      <formula1>$R$42:$R$47</formula1>
    </dataValidation>
    <dataValidation type="list" allowBlank="1" showInputMessage="1" showErrorMessage="1" sqref="G12">
      <formula1>$P$11:$P$12</formula1>
    </dataValidation>
  </dataValidations>
  <printOptions/>
  <pageMargins left="0.3937007874015748" right="0.35433070866141736" top="0.5905511811023623" bottom="0.5905511811023623" header="0.5118110236220472" footer="0.5118110236220472"/>
  <pageSetup horizontalDpi="600" verticalDpi="600" orientation="landscape" paperSize="9" scale="3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Home;olena.virun@kredobank.com.ua</dc:creator>
  <cp:keywords/>
  <dc:description/>
  <cp:lastModifiedBy>Ясінський Степан Михайлович</cp:lastModifiedBy>
  <cp:lastPrinted>2017-04-14T09:05:33Z</cp:lastPrinted>
  <dcterms:created xsi:type="dcterms:W3CDTF">2011-10-24T15:00:12Z</dcterms:created>
  <dcterms:modified xsi:type="dcterms:W3CDTF">2017-12-04T08:01:22Z</dcterms:modified>
  <cp:category/>
  <cp:version/>
  <cp:contentType/>
  <cp:contentStatus/>
</cp:coreProperties>
</file>